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55101909491\Documents\2-Planejamento Licitação\0-DRF_NATAL_Acessibilidade-R1-2705\"/>
    </mc:Choice>
  </mc:AlternateContent>
  <bookViews>
    <workbookView xWindow="0" yWindow="0" windowWidth="16170" windowHeight="6120" firstSheet="4" activeTab="8"/>
  </bookViews>
  <sheets>
    <sheet name="1-Orçamento Sintético " sheetId="11" r:id="rId1"/>
    <sheet name="2-Cronograma Fisico Financeiro " sheetId="8" r:id="rId2"/>
    <sheet name="3-Composição Analitica" sheetId="19" r:id="rId3"/>
    <sheet name="4-BDI" sheetId="5" r:id="rId4"/>
    <sheet name="5-Curva ABC Serviços" sheetId="18" r:id="rId5"/>
    <sheet name="6-Insumos" sheetId="6" r:id="rId6"/>
    <sheet name="7-Memoria de Calculo" sheetId="7" r:id="rId7"/>
    <sheet name="8-Cotação" sheetId="13" r:id="rId8"/>
    <sheet name="9-OBJETO CONTRATAÇÃO" sheetId="12" r:id="rId9"/>
    <sheet name="Plan1" sheetId="22" r:id="rId10"/>
    <sheet name="10-CHECK LIST" sheetId="10" r:id="rId11"/>
    <sheet name="11-EVENTOGRAMA" sheetId="21" r:id="rId12"/>
  </sheets>
  <externalReferences>
    <externalReference r:id="rId13"/>
    <externalReference r:id="rId14"/>
  </externalReferences>
  <definedNames>
    <definedName name="_xlnm.Print_Titles" localSheetId="0">'[1]repeated header'!$4:$4</definedName>
    <definedName name="_xlnm.Print_Titles" localSheetId="1">'[1]repeated header'!$4:$4</definedName>
  </definedNames>
  <calcPr calcId="152511" refMode="R1C1" iterateDelta="0.0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12" l="1"/>
  <c r="F184" i="18"/>
  <c r="E24" i="22"/>
  <c r="C24" i="22"/>
  <c r="H12" i="11" l="1"/>
  <c r="H6" i="11"/>
  <c r="D25" i="12" l="1"/>
  <c r="J176" i="18"/>
  <c r="K42" i="19" l="1"/>
  <c r="K39" i="19"/>
  <c r="K31" i="19"/>
  <c r="K23" i="19"/>
  <c r="K16" i="19"/>
  <c r="K319" i="19" l="1"/>
  <c r="K241" i="19"/>
  <c r="K224" i="19"/>
  <c r="K218" i="19"/>
  <c r="K213" i="19" s="1"/>
  <c r="K207" i="19"/>
  <c r="K206" i="19"/>
  <c r="K202" i="19"/>
  <c r="K194" i="19"/>
  <c r="K189" i="19" s="1"/>
  <c r="K178" i="19"/>
  <c r="K175" i="19"/>
  <c r="K167" i="19"/>
  <c r="K164" i="19" s="1"/>
  <c r="K158" i="19"/>
  <c r="K157" i="19"/>
  <c r="K156" i="19"/>
  <c r="K153" i="19" s="1"/>
  <c r="K147" i="19"/>
  <c r="K144" i="19" s="1"/>
  <c r="K136" i="19"/>
  <c r="K130" i="19"/>
  <c r="K127" i="19"/>
  <c r="K119" i="19"/>
  <c r="K116" i="19" s="1"/>
  <c r="K103" i="19"/>
  <c r="K89" i="19"/>
  <c r="K88" i="19"/>
  <c r="K80" i="19"/>
  <c r="K79" i="19"/>
  <c r="K78" i="19"/>
  <c r="K77" i="19"/>
  <c r="K76" i="19"/>
  <c r="K75" i="19"/>
  <c r="K67" i="19"/>
  <c r="K66" i="19"/>
  <c r="K65" i="19"/>
  <c r="K64" i="19"/>
  <c r="K63" i="19"/>
  <c r="K56" i="19"/>
  <c r="K55" i="19"/>
  <c r="K54" i="19"/>
  <c r="K53" i="19"/>
  <c r="K52" i="19"/>
  <c r="K51" i="19"/>
  <c r="K8" i="19"/>
  <c r="K7" i="19"/>
  <c r="K6" i="19" l="1"/>
  <c r="K50" i="19"/>
  <c r="K62" i="19"/>
  <c r="U13" i="13"/>
  <c r="S13" i="13"/>
  <c r="O13" i="13"/>
  <c r="M13" i="13"/>
  <c r="K13" i="13"/>
  <c r="U12" i="13"/>
  <c r="S12" i="13"/>
  <c r="O12" i="13"/>
  <c r="M12" i="13"/>
  <c r="K12" i="13"/>
  <c r="U11" i="13"/>
  <c r="S11" i="13"/>
  <c r="O11" i="13"/>
  <c r="M11" i="13"/>
  <c r="K11" i="13"/>
  <c r="G11" i="13"/>
  <c r="U10" i="13"/>
  <c r="S10" i="13"/>
  <c r="O10" i="13"/>
  <c r="M10" i="13"/>
  <c r="K10" i="13"/>
  <c r="G10" i="13"/>
  <c r="U9" i="13"/>
  <c r="U14" i="13" s="1"/>
  <c r="S9" i="13"/>
  <c r="S14" i="13" s="1"/>
  <c r="O9" i="13"/>
  <c r="O14" i="13" s="1"/>
  <c r="M9" i="13"/>
  <c r="K9" i="13"/>
  <c r="K14" i="13" s="1"/>
  <c r="G9" i="13"/>
  <c r="M14" i="13" l="1"/>
  <c r="L19" i="18"/>
  <c r="L10" i="18"/>
  <c r="L9" i="18"/>
  <c r="M9" i="18" l="1"/>
  <c r="F181" i="18"/>
  <c r="M10" i="18"/>
  <c r="F182" i="18"/>
  <c r="M19" i="18"/>
  <c r="F183" i="18"/>
  <c r="H194" i="11" l="1"/>
  <c r="J194" i="11"/>
  <c r="I194" i="11"/>
  <c r="H9" i="11"/>
  <c r="J9" i="11" s="1"/>
  <c r="J6" i="11"/>
  <c r="J12" i="11"/>
  <c r="I195" i="11"/>
  <c r="I193" i="11"/>
  <c r="I192" i="11"/>
  <c r="I190" i="11"/>
  <c r="I189" i="11"/>
  <c r="I188" i="11" s="1"/>
  <c r="I187" i="11"/>
  <c r="I186" i="11"/>
  <c r="I185" i="11"/>
  <c r="I184" i="11"/>
  <c r="I183" i="11"/>
  <c r="I182" i="11"/>
  <c r="I180" i="11"/>
  <c r="I179" i="11"/>
  <c r="I178" i="11"/>
  <c r="I177" i="11"/>
  <c r="I176" i="11"/>
  <c r="I175" i="11"/>
  <c r="I174" i="11"/>
  <c r="I173" i="11"/>
  <c r="I172" i="11"/>
  <c r="I171" i="11"/>
  <c r="I170" i="11"/>
  <c r="I168" i="11"/>
  <c r="I167" i="11" s="1"/>
  <c r="I166" i="11"/>
  <c r="I165" i="11" s="1"/>
  <c r="I164" i="11"/>
  <c r="I163" i="11"/>
  <c r="I162" i="11"/>
  <c r="I161" i="11"/>
  <c r="I160" i="11"/>
  <c r="I158" i="11"/>
  <c r="I157" i="11"/>
  <c r="I156" i="11"/>
  <c r="I155" i="11"/>
  <c r="I154" i="11"/>
  <c r="I153" i="11"/>
  <c r="I152" i="11"/>
  <c r="I151" i="11"/>
  <c r="I150" i="11"/>
  <c r="I149" i="11"/>
  <c r="I147" i="11"/>
  <c r="I146" i="11"/>
  <c r="I145" i="11"/>
  <c r="I144" i="11" s="1"/>
  <c r="I143" i="11"/>
  <c r="I142" i="11"/>
  <c r="I141" i="11"/>
  <c r="I140" i="11" s="1"/>
  <c r="I139" i="11"/>
  <c r="I138" i="11"/>
  <c r="I137" i="11"/>
  <c r="I136" i="11"/>
  <c r="I135" i="11"/>
  <c r="I133" i="11"/>
  <c r="I132" i="11"/>
  <c r="I131" i="11"/>
  <c r="I130" i="11"/>
  <c r="I129" i="11"/>
  <c r="I128" i="11"/>
  <c r="I127" i="11"/>
  <c r="I126" i="11"/>
  <c r="I125" i="11"/>
  <c r="I124" i="11"/>
  <c r="I122" i="11"/>
  <c r="I121" i="11"/>
  <c r="I120" i="11"/>
  <c r="I119" i="11"/>
  <c r="I118" i="11"/>
  <c r="I117" i="11"/>
  <c r="I116" i="11"/>
  <c r="I115" i="11"/>
  <c r="I114" i="11"/>
  <c r="I113" i="11"/>
  <c r="I112" i="11"/>
  <c r="I111" i="11"/>
  <c r="I110" i="11"/>
  <c r="I109" i="11"/>
  <c r="I108" i="11"/>
  <c r="I107" i="11"/>
  <c r="I106" i="11"/>
  <c r="I105" i="11"/>
  <c r="I104" i="11"/>
  <c r="I103" i="11"/>
  <c r="I102" i="11"/>
  <c r="I101" i="11"/>
  <c r="I100" i="11"/>
  <c r="I99" i="11"/>
  <c r="I98" i="11"/>
  <c r="I97" i="11"/>
  <c r="I96" i="11"/>
  <c r="I95" i="11"/>
  <c r="I94" i="11"/>
  <c r="I93" i="11"/>
  <c r="I92" i="11"/>
  <c r="I91" i="11"/>
  <c r="I90" i="11"/>
  <c r="I89" i="11"/>
  <c r="I88" i="11"/>
  <c r="I87" i="11"/>
  <c r="I86" i="11"/>
  <c r="I84" i="11"/>
  <c r="I83" i="11"/>
  <c r="I82" i="11"/>
  <c r="I81" i="11"/>
  <c r="I80" i="11"/>
  <c r="I79" i="11"/>
  <c r="I78" i="11"/>
  <c r="I77" i="11"/>
  <c r="I76" i="11"/>
  <c r="I75" i="11"/>
  <c r="I74" i="11"/>
  <c r="I73" i="11"/>
  <c r="I72" i="11"/>
  <c r="I71" i="11"/>
  <c r="I70" i="11"/>
  <c r="I69" i="11"/>
  <c r="I68" i="11"/>
  <c r="I67" i="11"/>
  <c r="I66" i="11"/>
  <c r="I65" i="11"/>
  <c r="I64" i="11"/>
  <c r="I63" i="11"/>
  <c r="I62" i="11"/>
  <c r="I61" i="11"/>
  <c r="I60" i="11"/>
  <c r="I59" i="11"/>
  <c r="I58" i="11"/>
  <c r="I57" i="11"/>
  <c r="I56" i="11"/>
  <c r="I55" i="11"/>
  <c r="I54" i="11"/>
  <c r="I53" i="11"/>
  <c r="I52" i="11"/>
  <c r="I51" i="11"/>
  <c r="I50" i="11"/>
  <c r="I49" i="11"/>
  <c r="I48" i="11"/>
  <c r="I47" i="11" s="1"/>
  <c r="I46" i="11"/>
  <c r="I45" i="11"/>
  <c r="I44" i="11"/>
  <c r="I43" i="11"/>
  <c r="I41" i="11"/>
  <c r="I40" i="11" s="1"/>
  <c r="I39" i="11"/>
  <c r="I38" i="11"/>
  <c r="I37" i="11"/>
  <c r="I36" i="11"/>
  <c r="I35" i="11"/>
  <c r="I34" i="11"/>
  <c r="I33" i="11"/>
  <c r="I32" i="11"/>
  <c r="I31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0" i="11"/>
  <c r="I9" i="11"/>
  <c r="I8" i="11"/>
  <c r="I7" i="11"/>
  <c r="I6" i="11"/>
  <c r="H195" i="11"/>
  <c r="J195" i="11" s="1"/>
  <c r="H193" i="11"/>
  <c r="J193" i="11" s="1"/>
  <c r="H192" i="11"/>
  <c r="J192" i="11" s="1"/>
  <c r="H190" i="11"/>
  <c r="J190" i="11" s="1"/>
  <c r="H189" i="11"/>
  <c r="J189" i="11" s="1"/>
  <c r="J188" i="11" s="1"/>
  <c r="H187" i="11"/>
  <c r="J187" i="11" s="1"/>
  <c r="H186" i="11"/>
  <c r="J186" i="11" s="1"/>
  <c r="H185" i="11"/>
  <c r="J185" i="11" s="1"/>
  <c r="H184" i="11"/>
  <c r="J184" i="11" s="1"/>
  <c r="H183" i="11"/>
  <c r="J183" i="11" s="1"/>
  <c r="H182" i="11"/>
  <c r="J182" i="11" s="1"/>
  <c r="J181" i="11" s="1"/>
  <c r="H180" i="11"/>
  <c r="J180" i="11" s="1"/>
  <c r="H179" i="11"/>
  <c r="J179" i="11" s="1"/>
  <c r="H178" i="11"/>
  <c r="J178" i="11" s="1"/>
  <c r="H177" i="11"/>
  <c r="J177" i="11" s="1"/>
  <c r="H176" i="11"/>
  <c r="J176" i="11" s="1"/>
  <c r="H175" i="11"/>
  <c r="J175" i="11" s="1"/>
  <c r="H174" i="11"/>
  <c r="J174" i="11" s="1"/>
  <c r="H173" i="11"/>
  <c r="J173" i="11" s="1"/>
  <c r="H172" i="11"/>
  <c r="J172" i="11" s="1"/>
  <c r="H171" i="11"/>
  <c r="J171" i="11" s="1"/>
  <c r="H170" i="11"/>
  <c r="J170" i="11" s="1"/>
  <c r="H168" i="11"/>
  <c r="J168" i="11" s="1"/>
  <c r="J167" i="11" s="1"/>
  <c r="H166" i="11"/>
  <c r="J166" i="11" s="1"/>
  <c r="J165" i="11" s="1"/>
  <c r="H164" i="11"/>
  <c r="J164" i="11" s="1"/>
  <c r="H163" i="11"/>
  <c r="J163" i="11" s="1"/>
  <c r="H162" i="11"/>
  <c r="J162" i="11" s="1"/>
  <c r="H161" i="11"/>
  <c r="J161" i="11" s="1"/>
  <c r="H160" i="11"/>
  <c r="J160" i="11" s="1"/>
  <c r="H158" i="11"/>
  <c r="J158" i="11" s="1"/>
  <c r="H157" i="11"/>
  <c r="J157" i="11" s="1"/>
  <c r="H156" i="11"/>
  <c r="J156" i="11" s="1"/>
  <c r="H155" i="11"/>
  <c r="J155" i="11" s="1"/>
  <c r="H154" i="11"/>
  <c r="J154" i="11" s="1"/>
  <c r="H153" i="11"/>
  <c r="J153" i="11" s="1"/>
  <c r="H152" i="11"/>
  <c r="J152" i="11" s="1"/>
  <c r="H151" i="11"/>
  <c r="J151" i="11" s="1"/>
  <c r="H150" i="11"/>
  <c r="J150" i="11" s="1"/>
  <c r="H149" i="11"/>
  <c r="J149" i="11" s="1"/>
  <c r="J148" i="11" s="1"/>
  <c r="H147" i="11"/>
  <c r="J147" i="11" s="1"/>
  <c r="H146" i="11"/>
  <c r="J146" i="11" s="1"/>
  <c r="H145" i="11"/>
  <c r="J145" i="11" s="1"/>
  <c r="H143" i="11"/>
  <c r="J143" i="11" s="1"/>
  <c r="H142" i="11"/>
  <c r="J142" i="11" s="1"/>
  <c r="H141" i="11"/>
  <c r="J141" i="11" s="1"/>
  <c r="H139" i="11"/>
  <c r="J139" i="11" s="1"/>
  <c r="H138" i="11"/>
  <c r="J138" i="11" s="1"/>
  <c r="H137" i="11"/>
  <c r="J137" i="11" s="1"/>
  <c r="H136" i="11"/>
  <c r="J136" i="11" s="1"/>
  <c r="H135" i="11"/>
  <c r="J135" i="11" s="1"/>
  <c r="H133" i="11"/>
  <c r="J133" i="11" s="1"/>
  <c r="H132" i="11"/>
  <c r="J132" i="11" s="1"/>
  <c r="H131" i="11"/>
  <c r="J131" i="11" s="1"/>
  <c r="H130" i="11"/>
  <c r="J130" i="11" s="1"/>
  <c r="H129" i="11"/>
  <c r="J129" i="11" s="1"/>
  <c r="H128" i="11"/>
  <c r="J128" i="11" s="1"/>
  <c r="H127" i="11"/>
  <c r="J127" i="11" s="1"/>
  <c r="H126" i="11"/>
  <c r="J126" i="11" s="1"/>
  <c r="H125" i="11"/>
  <c r="J125" i="11" s="1"/>
  <c r="H124" i="11"/>
  <c r="J124" i="11" s="1"/>
  <c r="H122" i="11"/>
  <c r="J122" i="11" s="1"/>
  <c r="H121" i="11"/>
  <c r="J121" i="11" s="1"/>
  <c r="H120" i="11"/>
  <c r="J120" i="11" s="1"/>
  <c r="H119" i="11"/>
  <c r="J119" i="11" s="1"/>
  <c r="H118" i="11"/>
  <c r="J118" i="11" s="1"/>
  <c r="H117" i="11"/>
  <c r="J117" i="11" s="1"/>
  <c r="H116" i="11"/>
  <c r="J116" i="11" s="1"/>
  <c r="H115" i="11"/>
  <c r="J115" i="11" s="1"/>
  <c r="H114" i="11"/>
  <c r="J114" i="11" s="1"/>
  <c r="H113" i="11"/>
  <c r="J113" i="11" s="1"/>
  <c r="H112" i="11"/>
  <c r="J112" i="11" s="1"/>
  <c r="H111" i="11"/>
  <c r="J111" i="11" s="1"/>
  <c r="H110" i="11"/>
  <c r="J110" i="11" s="1"/>
  <c r="H109" i="11"/>
  <c r="J109" i="11" s="1"/>
  <c r="H108" i="11"/>
  <c r="J108" i="11" s="1"/>
  <c r="H107" i="11"/>
  <c r="J107" i="11" s="1"/>
  <c r="H106" i="11"/>
  <c r="J106" i="11" s="1"/>
  <c r="H105" i="11"/>
  <c r="J105" i="11" s="1"/>
  <c r="H104" i="11"/>
  <c r="J104" i="11" s="1"/>
  <c r="H103" i="11"/>
  <c r="J103" i="11" s="1"/>
  <c r="H102" i="11"/>
  <c r="J102" i="11" s="1"/>
  <c r="H101" i="11"/>
  <c r="J101" i="11" s="1"/>
  <c r="H100" i="11"/>
  <c r="J100" i="11" s="1"/>
  <c r="H99" i="11"/>
  <c r="J99" i="11" s="1"/>
  <c r="H98" i="11"/>
  <c r="J98" i="11" s="1"/>
  <c r="H97" i="11"/>
  <c r="J97" i="11" s="1"/>
  <c r="H96" i="11"/>
  <c r="J96" i="11" s="1"/>
  <c r="H95" i="11"/>
  <c r="J95" i="11" s="1"/>
  <c r="H94" i="11"/>
  <c r="J94" i="11" s="1"/>
  <c r="H93" i="11"/>
  <c r="J93" i="11" s="1"/>
  <c r="H92" i="11"/>
  <c r="J92" i="11" s="1"/>
  <c r="H91" i="11"/>
  <c r="J91" i="11" s="1"/>
  <c r="H90" i="11"/>
  <c r="J90" i="11" s="1"/>
  <c r="H89" i="11"/>
  <c r="J89" i="11" s="1"/>
  <c r="H88" i="11"/>
  <c r="J88" i="11" s="1"/>
  <c r="H87" i="11"/>
  <c r="J87" i="11" s="1"/>
  <c r="H86" i="11"/>
  <c r="J86" i="11" s="1"/>
  <c r="H84" i="11"/>
  <c r="J84" i="11" s="1"/>
  <c r="H83" i="11"/>
  <c r="J83" i="11" s="1"/>
  <c r="H82" i="11"/>
  <c r="J82" i="11" s="1"/>
  <c r="H81" i="11"/>
  <c r="J81" i="11" s="1"/>
  <c r="H80" i="11"/>
  <c r="J80" i="11" s="1"/>
  <c r="H79" i="11"/>
  <c r="J79" i="11" s="1"/>
  <c r="H78" i="11"/>
  <c r="J78" i="11" s="1"/>
  <c r="H77" i="11"/>
  <c r="J77" i="11" s="1"/>
  <c r="H76" i="11"/>
  <c r="J76" i="11" s="1"/>
  <c r="H75" i="11"/>
  <c r="J75" i="11" s="1"/>
  <c r="H74" i="11"/>
  <c r="J74" i="11" s="1"/>
  <c r="H73" i="11"/>
  <c r="J73" i="11" s="1"/>
  <c r="H72" i="11"/>
  <c r="J72" i="11" s="1"/>
  <c r="H71" i="11"/>
  <c r="J71" i="11" s="1"/>
  <c r="H70" i="11"/>
  <c r="J70" i="11" s="1"/>
  <c r="H69" i="11"/>
  <c r="J69" i="11" s="1"/>
  <c r="H68" i="11"/>
  <c r="J68" i="11" s="1"/>
  <c r="H67" i="11"/>
  <c r="J67" i="11" s="1"/>
  <c r="H66" i="11"/>
  <c r="J66" i="11" s="1"/>
  <c r="H65" i="11"/>
  <c r="J65" i="11" s="1"/>
  <c r="H64" i="11"/>
  <c r="J64" i="11" s="1"/>
  <c r="H63" i="11"/>
  <c r="J63" i="11" s="1"/>
  <c r="H62" i="11"/>
  <c r="J62" i="11" s="1"/>
  <c r="H61" i="11"/>
  <c r="J61" i="11" s="1"/>
  <c r="H60" i="11"/>
  <c r="J60" i="11" s="1"/>
  <c r="H59" i="11"/>
  <c r="J59" i="11" s="1"/>
  <c r="H58" i="11"/>
  <c r="J58" i="11" s="1"/>
  <c r="H57" i="11"/>
  <c r="J57" i="11" s="1"/>
  <c r="H56" i="11"/>
  <c r="J56" i="11" s="1"/>
  <c r="H55" i="11"/>
  <c r="J55" i="11" s="1"/>
  <c r="H54" i="11"/>
  <c r="J54" i="11" s="1"/>
  <c r="H53" i="11"/>
  <c r="J53" i="11" s="1"/>
  <c r="H52" i="11"/>
  <c r="J52" i="11" s="1"/>
  <c r="H51" i="11"/>
  <c r="J51" i="11" s="1"/>
  <c r="H50" i="11"/>
  <c r="J50" i="11" s="1"/>
  <c r="H49" i="11"/>
  <c r="J49" i="11" s="1"/>
  <c r="H48" i="11"/>
  <c r="J48" i="11" s="1"/>
  <c r="H46" i="11"/>
  <c r="J46" i="11" s="1"/>
  <c r="H45" i="11"/>
  <c r="J45" i="11" s="1"/>
  <c r="H44" i="11"/>
  <c r="J44" i="11" s="1"/>
  <c r="H43" i="11"/>
  <c r="J43" i="11" s="1"/>
  <c r="H41" i="11"/>
  <c r="J41" i="11" s="1"/>
  <c r="J40" i="11" s="1"/>
  <c r="H39" i="11"/>
  <c r="J39" i="11" s="1"/>
  <c r="H38" i="11"/>
  <c r="J38" i="11" s="1"/>
  <c r="H37" i="11"/>
  <c r="J37" i="11" s="1"/>
  <c r="H36" i="11"/>
  <c r="J36" i="11" s="1"/>
  <c r="H35" i="11"/>
  <c r="J35" i="11" s="1"/>
  <c r="H34" i="11"/>
  <c r="J34" i="11" s="1"/>
  <c r="H33" i="11"/>
  <c r="J33" i="11" s="1"/>
  <c r="H32" i="11"/>
  <c r="J32" i="11" s="1"/>
  <c r="H31" i="11"/>
  <c r="J31" i="11" s="1"/>
  <c r="H29" i="11"/>
  <c r="J29" i="11" s="1"/>
  <c r="H28" i="11"/>
  <c r="J28" i="11" s="1"/>
  <c r="H27" i="11"/>
  <c r="J27" i="11" s="1"/>
  <c r="H26" i="11"/>
  <c r="J26" i="11" s="1"/>
  <c r="H25" i="11"/>
  <c r="J25" i="11" s="1"/>
  <c r="H24" i="11"/>
  <c r="J24" i="11" s="1"/>
  <c r="H23" i="11"/>
  <c r="J23" i="11" s="1"/>
  <c r="H22" i="11"/>
  <c r="J22" i="11" s="1"/>
  <c r="H21" i="11"/>
  <c r="J21" i="11" s="1"/>
  <c r="H20" i="11"/>
  <c r="J20" i="11" s="1"/>
  <c r="H19" i="11"/>
  <c r="J19" i="11" s="1"/>
  <c r="H18" i="11"/>
  <c r="J18" i="11" s="1"/>
  <c r="H17" i="11"/>
  <c r="J17" i="11" s="1"/>
  <c r="H16" i="11"/>
  <c r="J16" i="11" s="1"/>
  <c r="H15" i="11"/>
  <c r="J15" i="11" s="1"/>
  <c r="H14" i="11"/>
  <c r="J14" i="11" s="1"/>
  <c r="H13" i="11"/>
  <c r="J13" i="11" s="1"/>
  <c r="H10" i="11"/>
  <c r="J10" i="11" s="1"/>
  <c r="H8" i="11"/>
  <c r="J8" i="11" s="1"/>
  <c r="H7" i="11"/>
  <c r="J7" i="11" s="1"/>
  <c r="E8" i="8" l="1"/>
  <c r="M40" i="11"/>
  <c r="I85" i="11"/>
  <c r="I159" i="11"/>
  <c r="J85" i="11"/>
  <c r="J159" i="11"/>
  <c r="E22" i="8"/>
  <c r="M188" i="11"/>
  <c r="I30" i="11"/>
  <c r="E16" i="8"/>
  <c r="M148" i="11"/>
  <c r="E19" i="8"/>
  <c r="M167" i="11"/>
  <c r="E21" i="8"/>
  <c r="M181" i="11"/>
  <c r="J169" i="11"/>
  <c r="J30" i="11"/>
  <c r="M30" i="11" s="1"/>
  <c r="J123" i="11"/>
  <c r="E18" i="8"/>
  <c r="M165" i="11"/>
  <c r="I5" i="11"/>
  <c r="I181" i="11"/>
  <c r="I191" i="11"/>
  <c r="I11" i="11"/>
  <c r="H197" i="11" s="1"/>
  <c r="I42" i="11"/>
  <c r="J42" i="11"/>
  <c r="E9" i="8" s="1"/>
  <c r="J134" i="11"/>
  <c r="J140" i="11"/>
  <c r="J144" i="11"/>
  <c r="I123" i="11"/>
  <c r="I134" i="11"/>
  <c r="I148" i="11"/>
  <c r="I169" i="11"/>
  <c r="J191" i="11"/>
  <c r="J47" i="11"/>
  <c r="J11" i="11"/>
  <c r="J5" i="11"/>
  <c r="E20" i="8" l="1"/>
  <c r="M169" i="11"/>
  <c r="E29" i="8"/>
  <c r="E33" i="8" s="1"/>
  <c r="M191" i="11"/>
  <c r="E15" i="8"/>
  <c r="M144" i="11"/>
  <c r="E17" i="8"/>
  <c r="M159" i="11"/>
  <c r="E10" i="8"/>
  <c r="M47" i="11"/>
  <c r="E13" i="8"/>
  <c r="M134" i="11"/>
  <c r="E12" i="8"/>
  <c r="M123" i="11"/>
  <c r="E14" i="8"/>
  <c r="M140" i="11"/>
  <c r="E11" i="8"/>
  <c r="M85" i="11"/>
  <c r="M42" i="11"/>
  <c r="E7" i="8"/>
  <c r="E6" i="8"/>
  <c r="M11" i="11"/>
  <c r="E5" i="8"/>
  <c r="M5" i="11"/>
  <c r="H199" i="11"/>
  <c r="H198" i="11" s="1"/>
  <c r="L246" i="7"/>
  <c r="L245" i="7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M193" i="11" l="1"/>
  <c r="M195" i="11" s="1"/>
  <c r="E23" i="8"/>
  <c r="E32" i="8" s="1"/>
  <c r="M29" i="8"/>
  <c r="I29" i="8"/>
  <c r="M6" i="8"/>
  <c r="K6" i="8"/>
  <c r="I6" i="8"/>
  <c r="G6" i="8"/>
  <c r="M16" i="8"/>
  <c r="K16" i="8"/>
  <c r="I16" i="8"/>
  <c r="K29" i="8"/>
  <c r="G29" i="8"/>
  <c r="J246" i="7" l="1"/>
  <c r="E246" i="7" s="1"/>
  <c r="H246" i="7" s="1"/>
  <c r="J245" i="7"/>
  <c r="E245" i="7" s="1"/>
  <c r="H245" i="7" s="1"/>
  <c r="D242" i="7"/>
  <c r="D241" i="7"/>
  <c r="I237" i="7"/>
  <c r="I234" i="7"/>
  <c r="I233" i="7"/>
  <c r="I232" i="7"/>
  <c r="I231" i="7"/>
  <c r="I230" i="7"/>
  <c r="I229" i="7"/>
  <c r="D228" i="7"/>
  <c r="I224" i="7"/>
  <c r="D224" i="7" s="1"/>
  <c r="D223" i="7"/>
  <c r="D217" i="7"/>
  <c r="D216" i="7"/>
  <c r="D212" i="7"/>
  <c r="D211" i="7"/>
  <c r="I205" i="7"/>
  <c r="I203" i="7"/>
  <c r="D202" i="7"/>
  <c r="D201" i="7"/>
  <c r="E199" i="7"/>
  <c r="E200" i="7" s="1"/>
  <c r="I198" i="7"/>
  <c r="I197" i="7"/>
  <c r="I199" i="7" s="1"/>
  <c r="I200" i="7" s="1"/>
  <c r="I194" i="7"/>
  <c r="I193" i="7"/>
  <c r="I192" i="7"/>
  <c r="I191" i="7"/>
  <c r="D189" i="7"/>
  <c r="I188" i="7"/>
  <c r="D186" i="7"/>
  <c r="I182" i="7"/>
  <c r="I181" i="7"/>
  <c r="I180" i="7"/>
  <c r="I179" i="7"/>
  <c r="D177" i="7" s="1"/>
  <c r="I176" i="7"/>
  <c r="I175" i="7"/>
  <c r="I174" i="7"/>
  <c r="D172" i="7" s="1"/>
  <c r="I168" i="7"/>
  <c r="I169" i="7" s="1"/>
  <c r="H166" i="7"/>
  <c r="I154" i="7"/>
  <c r="D152" i="7" s="1"/>
  <c r="I150" i="7"/>
  <c r="B150" i="7"/>
  <c r="D144" i="7"/>
  <c r="I141" i="7"/>
  <c r="I140" i="7"/>
  <c r="D138" i="7"/>
  <c r="H136" i="7"/>
  <c r="D134" i="7"/>
  <c r="I132" i="7"/>
  <c r="I131" i="7"/>
  <c r="D129" i="7" s="1"/>
  <c r="I127" i="7"/>
  <c r="I126" i="7"/>
  <c r="D125" i="7"/>
  <c r="D124" i="7"/>
  <c r="I119" i="7"/>
  <c r="I118" i="7"/>
  <c r="I117" i="7"/>
  <c r="I116" i="7"/>
  <c r="I115" i="7"/>
  <c r="I114" i="7"/>
  <c r="I113" i="7"/>
  <c r="I112" i="7"/>
  <c r="I120" i="7" s="1"/>
  <c r="D110" i="7" s="1"/>
  <c r="I108" i="7"/>
  <c r="D106" i="7" s="1"/>
  <c r="I104" i="7"/>
  <c r="I103" i="7"/>
  <c r="I102" i="7"/>
  <c r="D100" i="7" s="1"/>
  <c r="I97" i="7"/>
  <c r="C97" i="7"/>
  <c r="I98" i="7" s="1"/>
  <c r="D91" i="7" s="1"/>
  <c r="I96" i="7"/>
  <c r="I93" i="7"/>
  <c r="I85" i="7"/>
  <c r="I84" i="7"/>
  <c r="D82" i="7"/>
  <c r="E82" i="7" s="1"/>
  <c r="I80" i="7"/>
  <c r="D79" i="7" s="1"/>
  <c r="I77" i="7"/>
  <c r="I76" i="7"/>
  <c r="I78" i="7" s="1"/>
  <c r="D74" i="7" s="1"/>
  <c r="E88" i="7" s="1"/>
  <c r="I88" i="7" s="1"/>
  <c r="D87" i="7" s="1"/>
  <c r="I74" i="7"/>
  <c r="I73" i="7"/>
  <c r="I72" i="7"/>
  <c r="C72" i="7"/>
  <c r="I71" i="7"/>
  <c r="I70" i="7"/>
  <c r="I69" i="7"/>
  <c r="D67" i="7" s="1"/>
  <c r="H57" i="7"/>
  <c r="H56" i="7"/>
  <c r="H55" i="7"/>
  <c r="H54" i="7"/>
  <c r="E52" i="7"/>
  <c r="H52" i="7" s="1"/>
  <c r="I45" i="7"/>
  <c r="I43" i="7"/>
  <c r="I42" i="7"/>
  <c r="D40" i="7" s="1"/>
  <c r="J39" i="7"/>
  <c r="I39" i="7"/>
  <c r="E53" i="7" s="1"/>
  <c r="H53" i="7" s="1"/>
  <c r="D37" i="7"/>
  <c r="I35" i="7"/>
  <c r="I33" i="7"/>
  <c r="I31" i="7"/>
  <c r="I30" i="7"/>
  <c r="I29" i="7"/>
  <c r="I28" i="7"/>
  <c r="I27" i="7"/>
  <c r="I26" i="7"/>
  <c r="J36" i="7" s="1"/>
  <c r="D23" i="7"/>
  <c r="E51" i="7" s="1"/>
  <c r="H51" i="7" s="1"/>
  <c r="J19" i="7"/>
  <c r="I18" i="7"/>
  <c r="I17" i="7"/>
  <c r="D15" i="7"/>
  <c r="H14" i="7"/>
  <c r="D12" i="7"/>
  <c r="A8" i="7"/>
  <c r="A7" i="7"/>
  <c r="M22" i="8"/>
  <c r="M21" i="8"/>
  <c r="K21" i="8"/>
  <c r="K20" i="8"/>
  <c r="I20" i="8"/>
  <c r="K19" i="8"/>
  <c r="K18" i="8"/>
  <c r="I17" i="8"/>
  <c r="K15" i="8"/>
  <c r="I15" i="8"/>
  <c r="I14" i="8"/>
  <c r="I13" i="8"/>
  <c r="K12" i="8"/>
  <c r="I12" i="8"/>
  <c r="K11" i="8"/>
  <c r="I11" i="8"/>
  <c r="I10" i="8"/>
  <c r="K9" i="8"/>
  <c r="I8" i="8"/>
  <c r="K7" i="8"/>
  <c r="I7" i="8"/>
  <c r="G5" i="8"/>
  <c r="G26" i="8" s="1"/>
  <c r="I4" i="8"/>
  <c r="K4" i="8" s="1"/>
  <c r="M4" i="8" s="1"/>
  <c r="D13" i="5"/>
  <c r="D12" i="5"/>
  <c r="D11" i="5"/>
  <c r="D10" i="5"/>
  <c r="D9" i="5"/>
  <c r="D8" i="5"/>
  <c r="D7" i="5"/>
  <c r="D6" i="5"/>
  <c r="C15" i="5" s="1"/>
  <c r="D15" i="5" s="1"/>
  <c r="E211" i="7" l="1"/>
  <c r="I26" i="8"/>
  <c r="K26" i="8"/>
  <c r="M26" i="8"/>
  <c r="H58" i="7"/>
  <c r="H59" i="7" s="1"/>
  <c r="D49" i="7" s="1"/>
  <c r="D163" i="7"/>
  <c r="F163" i="7" s="1"/>
  <c r="D195" i="7"/>
  <c r="D218" i="7"/>
  <c r="D215" i="7" s="1"/>
  <c r="D213" i="7"/>
  <c r="D210" i="7" s="1"/>
  <c r="D90" i="7"/>
  <c r="E91" i="7"/>
  <c r="E34" i="8" l="1"/>
  <c r="F33" i="8" s="1"/>
  <c r="D61" i="7"/>
  <c r="D62" i="7" s="1"/>
  <c r="E64" i="7"/>
  <c r="I64" i="7" s="1"/>
  <c r="D63" i="7" s="1"/>
  <c r="H49" i="7"/>
  <c r="H26" i="8"/>
  <c r="H27" i="8" s="1"/>
  <c r="G27" i="8"/>
  <c r="I27" i="8" s="1"/>
  <c r="K27" i="8" s="1"/>
  <c r="M27" i="8" s="1"/>
  <c r="J26" i="8"/>
  <c r="L26" i="8"/>
  <c r="N26" i="8"/>
  <c r="F32" i="8" l="1"/>
  <c r="F34" i="8" s="1"/>
  <c r="J27" i="8"/>
  <c r="L27" i="8" s="1"/>
  <c r="N27" i="8" s="1"/>
  <c r="F23" i="8"/>
</calcChain>
</file>

<file path=xl/sharedStrings.xml><?xml version="1.0" encoding="utf-8"?>
<sst xmlns="http://schemas.openxmlformats.org/spreadsheetml/2006/main" count="4221" uniqueCount="1380">
  <si>
    <t>MINISTÉRIO   DA FAZENDA</t>
  </si>
  <si>
    <t>Obra: DRF_Natal</t>
  </si>
  <si>
    <t>Bancos</t>
  </si>
  <si>
    <t>B.D.I. (%)</t>
  </si>
  <si>
    <t>Encargos Sociais</t>
  </si>
  <si>
    <t>ORÇAMENTO PARA REFORMA DE ACESSIBILIDADE NA DELEGACIA DA RECEITA FEDERAL DO BRASIL EM NATAL/RN</t>
  </si>
  <si>
    <t xml:space="preserve">SINAPI - 10/2023 - Rio Grande do Norte
SICRO3 - 07/2023 - Rio Grande do Norte
ORSE - 09/2023 - Sergipe
</t>
  </si>
  <si>
    <t>Desonerado: embutido nos preços unitário dos insumos de mão de obra, de acordo com as bases.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</si>
  <si>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</si>
  <si>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</si>
  <si>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</si>
  <si>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</si>
  <si>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</si>
  <si>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</si>
  <si>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</si>
  <si>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</si>
  <si>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</si>
  <si>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 s/BDI</t>
  </si>
  <si>
    <t>Total c/ BDI</t>
  </si>
  <si>
    <t>Peso (%)</t>
  </si>
  <si>
    <t xml:space="preserve"> 1 </t>
  </si>
  <si>
    <t>SERVIÇOS PRELIMINARES</t>
  </si>
  <si>
    <t xml:space="preserve"> 1.1 </t>
  </si>
  <si>
    <t xml:space="preserve"> 00000001 </t>
  </si>
  <si>
    <t>Próprio</t>
  </si>
  <si>
    <t>MOBILIZAÇÃO</t>
  </si>
  <si>
    <t>UNIDADE</t>
  </si>
  <si>
    <t xml:space="preserve"> 1.2 </t>
  </si>
  <si>
    <t xml:space="preserve"> 00004813 </t>
  </si>
  <si>
    <t>SINAPI</t>
  </si>
  <si>
    <t>PLACA DE OBRA (PARA CONSTRUCAO CIVIL) EM CHAPA GALVANIZADA *N. 22*, ADESIVADA, DE *2,4 X 1,2* M (SEM POSTES PARA FIXACAO)</t>
  </si>
  <si>
    <t>m²</t>
  </si>
  <si>
    <t xml:space="preserve"> 1.3 </t>
  </si>
  <si>
    <t xml:space="preserve"> 74220/001 </t>
  </si>
  <si>
    <t>TAPUME DE CHAPA DE MADEIRA COMPENSADA, E= 6MM, COM PINTURA A CAL E REAPROVEITAMENTO DE 2X</t>
  </si>
  <si>
    <t xml:space="preserve"> 1.4 </t>
  </si>
  <si>
    <t xml:space="preserve"> 00037524 </t>
  </si>
  <si>
    <t>TELA PLASTICA LARANJA, TIPO TAPUME PARA SINALIZACAO, MALHA RETANGULAR, ROLO 1.20 X 50 M (L X C)</t>
  </si>
  <si>
    <t>M</t>
  </si>
  <si>
    <t xml:space="preserve"> 1.5 </t>
  </si>
  <si>
    <t xml:space="preserve"> 00000019 </t>
  </si>
  <si>
    <t>FORNECIMENTO E INSTALAÇÃO DE FITA DE SINALIZAÇÃO E ISOLAMNETO ESPESSURA 70MM COM ROLO DE 200M</t>
  </si>
  <si>
    <t xml:space="preserve"> 2 </t>
  </si>
  <si>
    <t>REMOÇÕES E DEMOLIÇÕES</t>
  </si>
  <si>
    <t xml:space="preserve"> 2.1 </t>
  </si>
  <si>
    <t xml:space="preserve"> 97640 </t>
  </si>
  <si>
    <t>REMOÇÃO DE FORROS DE DRYWALL, PVC E FIBROMINERAL, DE FORMA MANUAL, SEM REAPROVEITAMENTO. AF_12/2017</t>
  </si>
  <si>
    <t xml:space="preserve"> 2.2 </t>
  </si>
  <si>
    <t xml:space="preserve"> 97641 </t>
  </si>
  <si>
    <t>REMOÇÃO DE FORRO DE GESSO, DE FORMA MANUAL, SEM REAPROVEITAMENTO. AF_12/2017</t>
  </si>
  <si>
    <t xml:space="preserve"> 2.3 </t>
  </si>
  <si>
    <t xml:space="preserve"> 97633 </t>
  </si>
  <si>
    <t>DEMOLIÇÃO DE REVESTIMENTO CERÂMICO, DE FORMA MANUAL, SEM REAPROVEITAMENTO. AF_12/2017 (PAREDE)</t>
  </si>
  <si>
    <t xml:space="preserve"> 2.4 </t>
  </si>
  <si>
    <t xml:space="preserve"> 97644 </t>
  </si>
  <si>
    <t>REMOÇÃO DE PORTAS, DE FORMA MANUAL, SEM REAPROVEITAMENTO. AF_12/2017</t>
  </si>
  <si>
    <t xml:space="preserve"> 2.5 </t>
  </si>
  <si>
    <t>DEMOLIÇÃO DE REVESTIMENTO CERÂMICO, DE FORMA MANUAL, SEM REAPROVEITAMENTO. AF_12/2017 (PISO)</t>
  </si>
  <si>
    <t xml:space="preserve"> 2.6 </t>
  </si>
  <si>
    <t xml:space="preserve"> 97665 </t>
  </si>
  <si>
    <t>REMOÇÃO DE LUMINÁRIAS, DE FORMA MANUAL, SEM REAPROVEITAMENTO. AF_12/2017</t>
  </si>
  <si>
    <t>UN</t>
  </si>
  <si>
    <t xml:space="preserve"> 2.7 </t>
  </si>
  <si>
    <t xml:space="preserve"> 90447 </t>
  </si>
  <si>
    <t>RASGO EM ALVENARIA PARA ELETRODUTOS COM DIAMETROS MENORES OU IGUAIS A 40 MM. AF_05/2015</t>
  </si>
  <si>
    <t xml:space="preserve"> 2.8 </t>
  </si>
  <si>
    <t xml:space="preserve"> 97622 </t>
  </si>
  <si>
    <t>DEMOLIÇÃO DE ALVENARIA DE BLOCO FURADO, DE FORMA MANUAL, SEM REAPROVEITAMENTO. AF_12/2017</t>
  </si>
  <si>
    <t>m³</t>
  </si>
  <si>
    <t xml:space="preserve"> 2.9 </t>
  </si>
  <si>
    <t xml:space="preserve"> 97663 </t>
  </si>
  <si>
    <t>REMOÇÃO DE LOUÇAS, DE FORMA MANUAL, SEM REAPROVEITAMENTO. AF_12/2017</t>
  </si>
  <si>
    <t xml:space="preserve"> 2.10 </t>
  </si>
  <si>
    <t xml:space="preserve"> 00000002 </t>
  </si>
  <si>
    <t>DEMOLIÇÃO MANUAL DE PISO EM CONCRETO SIMPLES E/OU CIMENTADO (CALÇADA, ESCADA E LOCAL DA RAMPA)</t>
  </si>
  <si>
    <t xml:space="preserve"> 2.11 </t>
  </si>
  <si>
    <t xml:space="preserve"> 00000003 </t>
  </si>
  <si>
    <t>REMOÇÃO DE MANTA</t>
  </si>
  <si>
    <t xml:space="preserve"> 2.12 </t>
  </si>
  <si>
    <t xml:space="preserve"> 00000004 </t>
  </si>
  <si>
    <t>REMOÇÃO DE BANCADA, DIVISORIA DE GRANITO (OU MARMORE)</t>
  </si>
  <si>
    <t xml:space="preserve"> 2.13 </t>
  </si>
  <si>
    <t xml:space="preserve"> 97664 </t>
  </si>
  <si>
    <t>REMOÇÃO DE ACESSÓRIOS, DE FORMA MANUAL, SEM REAPROVEITAMENTO. AF_12/2017</t>
  </si>
  <si>
    <t xml:space="preserve"> 2.14 </t>
  </si>
  <si>
    <t xml:space="preserve"> 97666 </t>
  </si>
  <si>
    <t>REMOÇÃO DE METAIS SANITÁRIOS, DE FORMA MANUAL, SEM REAPROVEITAMENTO. AF_12/2017</t>
  </si>
  <si>
    <t xml:space="preserve"> 2.15 </t>
  </si>
  <si>
    <t xml:space="preserve"> 97661 </t>
  </si>
  <si>
    <t>REMOÇÃO DE CABOS ELÉTRICOS, DE FORMA MANUAL, SEM REAPROVEITAMENTO. AF_12/2017</t>
  </si>
  <si>
    <t xml:space="preserve"> 2.16 </t>
  </si>
  <si>
    <t xml:space="preserve"> 97660 </t>
  </si>
  <si>
    <t>REMOÇÃO DE INTERRUPTORES/TOMADAS ELÉTRICAS, DE FORMA MANUAL, SEM REAPROVEITAMENTO. AF_12/2017</t>
  </si>
  <si>
    <t xml:space="preserve"> 2.17 </t>
  </si>
  <si>
    <t xml:space="preserve"> 97637 </t>
  </si>
  <si>
    <t>REMOÇÃO DE DIVISORIAS DOS BANHEIROS SEM REAPROVEITAMENTO. AF_12/2017</t>
  </si>
  <si>
    <t xml:space="preserve"> 2.18 </t>
  </si>
  <si>
    <t xml:space="preserve"> 00000021 </t>
  </si>
  <si>
    <t>REMOÇÃO DE ENTULHO EM CAÇAMBA ESTACIONARIA E CERTIFICAÇÃO</t>
  </si>
  <si>
    <t>unidade</t>
  </si>
  <si>
    <t xml:space="preserve"> 3 </t>
  </si>
  <si>
    <t>FUNDAÇÕES E ESTRUTURAS</t>
  </si>
  <si>
    <t xml:space="preserve"> 3.1 </t>
  </si>
  <si>
    <t xml:space="preserve"> 93358 </t>
  </si>
  <si>
    <t>ESCAVAÇÃO MANUAL DE VALA COM PROFUNDIDADE MENOR OU IGUAL A 1,30 M. AF_02/2021</t>
  </si>
  <si>
    <t xml:space="preserve"> 3.2 </t>
  </si>
  <si>
    <t xml:space="preserve"> 95241 </t>
  </si>
  <si>
    <t>LASTRO DE CONCRETO MAGRO, APLICADO EM PISOS, LAJES SOBRE SOLO OU RADIERS, ESPESSURA DE 5 CM. AF_07/2016</t>
  </si>
  <si>
    <t xml:space="preserve"> 3.3 </t>
  </si>
  <si>
    <t xml:space="preserve"> 87473 </t>
  </si>
  <si>
    <t>ALVENARIA DE VEDAÇÃO DE BLOCOS CERÂMICOS FURADOS NA VERTICAL DE 14X19X39CM (ESPESSURA 14CM) DE PAREDES COM ÁREA LÍQUIDA MENOR QUE 6M² SEM VÃOS E ARGAMASSA DE ASSENTAMENTO COM PREPARO EM BETONEIRA. AF_06/2014</t>
  </si>
  <si>
    <t xml:space="preserve"> 3.4 </t>
  </si>
  <si>
    <t xml:space="preserve"> 94319 </t>
  </si>
  <si>
    <t>ATERRO MANUAL DE VALAS COM SOLO ARGILO-ARENOSO E COMPACTAÇÃO MECANIZADA. AF_05/2016</t>
  </si>
  <si>
    <t xml:space="preserve"> 3.5 </t>
  </si>
  <si>
    <t xml:space="preserve"> 96995 </t>
  </si>
  <si>
    <t>REATERRO MANUAL APILOADO COM SOQUETE. AF_10/2017</t>
  </si>
  <si>
    <t xml:space="preserve"> 3.6 </t>
  </si>
  <si>
    <t xml:space="preserve"> 72897 </t>
  </si>
  <si>
    <t>CARGA MANUAL DE ENTULHO EM CAMINHAO BASCULANTE 6 M3</t>
  </si>
  <si>
    <t xml:space="preserve"> 3.7 </t>
  </si>
  <si>
    <t xml:space="preserve"> 72884 </t>
  </si>
  <si>
    <t>TRANSPORTE COMERCIAL COM CAMINHAO CARROCERIA 9 T, RODOVIA PAVIMENTADA</t>
  </si>
  <si>
    <t>M3XKM</t>
  </si>
  <si>
    <t xml:space="preserve"> 3.8 </t>
  </si>
  <si>
    <t xml:space="preserve"> 00000022 </t>
  </si>
  <si>
    <t>SAPATA CORRIDA EM CONCRETO ESTRUTURAL FCK 25MPa</t>
  </si>
  <si>
    <t xml:space="preserve"> 3.9 </t>
  </si>
  <si>
    <t xml:space="preserve"> 00000023 </t>
  </si>
  <si>
    <t>CINTA, VIGA E  PILARES DE AMARRAÇÃO DE ALVENARIA MOLDADA IN LOCO EM CONCRETO. (EM CONCRETO ARMADO  PARA RAMPAS DE ACESSIBILIDADE, ESCADA)</t>
  </si>
  <si>
    <t xml:space="preserve"> 4 </t>
  </si>
  <si>
    <t>ELEMENTOS DE VEDAÇÃO</t>
  </si>
  <si>
    <t xml:space="preserve"> 4.1 </t>
  </si>
  <si>
    <t xml:space="preserve"> 103324 </t>
  </si>
  <si>
    <t>ALVENARIA DE VEDAÇÃO DE BLOCOS CERÂMICOS FURADOS NA VERTICAL DE 14X19X39 CM (ESPESSURA 14 CM) E ARGAMASSA DE ASSENTAMENTO COM PREPARO EM BETONEIRA. AF_12/2021</t>
  </si>
  <si>
    <t xml:space="preserve"> 5 </t>
  </si>
  <si>
    <t>ESQUADRIAS E ACESSORIOS</t>
  </si>
  <si>
    <t xml:space="preserve"> 5.1 </t>
  </si>
  <si>
    <t xml:space="preserve"> 90823 </t>
  </si>
  <si>
    <t>PORTA DE MADEIRA PARA PINTURA, SEMI-OCA (LEVE OU MÉDIA), 90X210CM, ESPESSURA DE 3,5CM, INCLUSO DOBRADIÇAS - FORNECIMENTO E INSTALAÇÃO. AF_12/2019</t>
  </si>
  <si>
    <t xml:space="preserve"> 5.2 </t>
  </si>
  <si>
    <t xml:space="preserve"> 93185 </t>
  </si>
  <si>
    <t>VERGA PRÉ-MOLDADA PARA PORTAS COM MAIS DE 1,5 M DE VÃO. AF_03/2016</t>
  </si>
  <si>
    <t xml:space="preserve"> 5.3 </t>
  </si>
  <si>
    <t xml:space="preserve"> 00000009 </t>
  </si>
  <si>
    <t>FORNECIMENTO E INSTALAÇÃO DE FECHADURA EXTERNA PARA DIVISÓRIA – ZM MAGNUM RR2 931 – 80E CROMADA PADO OU EQUIVALENTE TECNICO</t>
  </si>
  <si>
    <t xml:space="preserve"> 5.4 </t>
  </si>
  <si>
    <t xml:space="preserve"> 100874 </t>
  </si>
  <si>
    <t>PUXADOR PARA PCD, FIXADO NA PORTA - FORNECIMENTO E INSTALAÇÃO. AF_01/2020</t>
  </si>
  <si>
    <t xml:space="preserve"> 6 </t>
  </si>
  <si>
    <t>INSTALAÇÕES HIDROSSANITARIAS - ÁGUA FRIA</t>
  </si>
  <si>
    <t xml:space="preserve"> 6.1 </t>
  </si>
  <si>
    <t xml:space="preserve"> 89447 </t>
  </si>
  <si>
    <t>TUBO, PVC, SOLDÁVEL, DN 32MM, DE ÁGUA - FORNECIMENTO E INSTALAÇÃO.</t>
  </si>
  <si>
    <t xml:space="preserve"> 6.2 </t>
  </si>
  <si>
    <t xml:space="preserve"> 89402 </t>
  </si>
  <si>
    <t>TUBO, PVC, SOLDÁVEL, DN 25MM, DE ÁGUA - FORNECIMENTO E INSTALAÇÃO.</t>
  </si>
  <si>
    <t xml:space="preserve"> 6.3 </t>
  </si>
  <si>
    <t xml:space="preserve"> 89401 </t>
  </si>
  <si>
    <t>TUBO, PVC, SOLDÁVEL, DN 20MM, DE ÁGUA - FORNECIMENTO E INSTALAÇÃO.</t>
  </si>
  <si>
    <t xml:space="preserve"> 6.4 </t>
  </si>
  <si>
    <t xml:space="preserve"> 89367 </t>
  </si>
  <si>
    <t>JOELHO  90º PVC SOLDÁVEL 32mm - FORNECIMENTO E INSTALAÇÃO</t>
  </si>
  <si>
    <t xml:space="preserve"> 6.5 </t>
  </si>
  <si>
    <t xml:space="preserve"> 89481 </t>
  </si>
  <si>
    <t>JOELHO  90º PVC SOLDÁVEL 25mm - FORNECIMENTO E INSTALAÇÃO</t>
  </si>
  <si>
    <t xml:space="preserve"> 6.6 </t>
  </si>
  <si>
    <t>JOELHO  90º PVC SOLDÁVEL 20mm - FORNECIMENTO E INSTALAÇÃO</t>
  </si>
  <si>
    <t xml:space="preserve"> 6.7 </t>
  </si>
  <si>
    <t xml:space="preserve"> 89366 </t>
  </si>
  <si>
    <t>JOELHO 90 GRAUS COM BUCHA DE LATÃO, PVC, SOLDÁVEL, DN 25MM, X 3/4 INSTALADO EM RAMAL OU SUB-RAMAL DE ÁGUA - FORNECIMENTO E INSTALAÇÃO. AF_12/2014</t>
  </si>
  <si>
    <t xml:space="preserve"> 6.8 </t>
  </si>
  <si>
    <t xml:space="preserve"> 89618 </t>
  </si>
  <si>
    <t>TÊ COM BUCHA DE LATÃO NA BOLSA CENTRAL, PVC, SOLDÁVEL, DN 25MM X 1/2, UN CR 16,08INSTALADO EM PRUMADA DE ÁGUA - FORNECIMENTO E INSTALAÇÃO. AF_12/2014</t>
  </si>
  <si>
    <t xml:space="preserve"> 6.9 </t>
  </si>
  <si>
    <t xml:space="preserve"> 90373 </t>
  </si>
  <si>
    <t>JOELHO  90º  RED. PVC SOLDÁVEL COM BUCHA DE LATÃO 20MM X1/2”  - FORNECIMENTO E INSTALAÇÃO</t>
  </si>
  <si>
    <t xml:space="preserve"> 6.10 </t>
  </si>
  <si>
    <t xml:space="preserve"> 89370 </t>
  </si>
  <si>
    <t>CURVA 45º PVC SOLDÁVEL 32mm - FORNECIMENTO E INSTALAÇÃO</t>
  </si>
  <si>
    <t xml:space="preserve"> 6.11 </t>
  </si>
  <si>
    <t xml:space="preserve"> 89365 </t>
  </si>
  <si>
    <t>CURVA 45º PVC SOLDÁVEL 25mm - FORNECIMENTO E INSTALAÇÃO</t>
  </si>
  <si>
    <t xml:space="preserve"> 6.12 </t>
  </si>
  <si>
    <t xml:space="preserve"> 89361 </t>
  </si>
  <si>
    <t>CURVA 45º PVC SOLDÁVEL 20mm - FORNECIMENTO E INSTALAÇÃO</t>
  </si>
  <si>
    <t xml:space="preserve"> 6.13 </t>
  </si>
  <si>
    <t xml:space="preserve"> 89400 </t>
  </si>
  <si>
    <t>TE,PVC, SOLDÁVEL DE 32MM  FORNECIMENTO E INSTALAÇÃO</t>
  </si>
  <si>
    <t xml:space="preserve"> 6.14 </t>
  </si>
  <si>
    <t xml:space="preserve"> 89393 </t>
  </si>
  <si>
    <t>TE,PVC, SOLDÁVEL DE 20MM  FORNECIMENTO E INSTALAÇÃO</t>
  </si>
  <si>
    <t xml:space="preserve"> 6.15 </t>
  </si>
  <si>
    <t xml:space="preserve"> 89395 </t>
  </si>
  <si>
    <t>TE, PVC, SOLDÁVEL, DN 25MM, INSTALADO EM RAMAL OU SUB-RAMAL DE ÁGUA - FORNECIMENTO E INSTALAÇÃO. AF_12/2014</t>
  </si>
  <si>
    <t xml:space="preserve"> 6.16 </t>
  </si>
  <si>
    <t xml:space="preserve"> 90374 </t>
  </si>
  <si>
    <t>TE  RED SOLDÁVEL  COM ROSCA DE 25MM X 3/4”</t>
  </si>
  <si>
    <t xml:space="preserve"> 6.17 </t>
  </si>
  <si>
    <t xml:space="preserve"> 89396 </t>
  </si>
  <si>
    <t>TE  RED SOLDÁVEL  COM ROSCA DE 25MM X1/2</t>
  </si>
  <si>
    <t xml:space="preserve"> 6.18 </t>
  </si>
  <si>
    <t xml:space="preserve"> 89394 </t>
  </si>
  <si>
    <t>TE  RED SOLDÁVEL  COM ROSCA DE 20MM X 1/2”</t>
  </si>
  <si>
    <t xml:space="preserve"> 6.19 </t>
  </si>
  <si>
    <t xml:space="preserve"> 89445 </t>
  </si>
  <si>
    <t>TE DE REDUÇÃO SOLDAVEL COM ROSCA 32MMX25MM</t>
  </si>
  <si>
    <t xml:space="preserve"> 6.20 </t>
  </si>
  <si>
    <t xml:space="preserve"> 89442 </t>
  </si>
  <si>
    <t>TE DE REDUÇÃO SOLDAVEL COM ROSCA  25MMX20MM</t>
  </si>
  <si>
    <t xml:space="preserve"> 6.21 </t>
  </si>
  <si>
    <t>TÊ COM BUCHA DE LATÃO NA BOLSA CENTRAL, PVC, SOLDÁVEL, DN 20MM X 1/2,INSTALADO EM RAMAL OU SUB-RAMAL DE ÁGUA - FORNECIMENTO E INSTALAÇÃO.AF_12/2014</t>
  </si>
  <si>
    <t xml:space="preserve"> 6.22 </t>
  </si>
  <si>
    <t xml:space="preserve"> 89532 </t>
  </si>
  <si>
    <t>LUVA  DE REDUÇÃO SOLDAVEL  32MMX25MM</t>
  </si>
  <si>
    <t xml:space="preserve"> 6.23 </t>
  </si>
  <si>
    <t xml:space="preserve"> 86885 </t>
  </si>
  <si>
    <t>ENGATE FLEXIVEL PLASTICO TIGRE L=0,40M – DIAMETRO 1/2”</t>
  </si>
  <si>
    <t xml:space="preserve"> 6.24 </t>
  </si>
  <si>
    <t xml:space="preserve"> 89383 </t>
  </si>
  <si>
    <t>ADAPTADOR SOLDAVEL CURTO 25MM X 3/4”</t>
  </si>
  <si>
    <t xml:space="preserve"> 6.25 </t>
  </si>
  <si>
    <t xml:space="preserve"> 89376 </t>
  </si>
  <si>
    <t>ADAPTADOR CURTO COM BOLSA E ROSCA PARA REGISTRO, PVC, SOLDÁVEL, DN 20MM X 1/2, INSTALADO EM RAMAL OU SUB-RAMAL DE ÁGUA - FORNECIMENTO E INSTALAÇÃO. AF_12/2014</t>
  </si>
  <si>
    <t xml:space="preserve"> 6.26 </t>
  </si>
  <si>
    <t xml:space="preserve"> 89371 </t>
  </si>
  <si>
    <t>LUVA, PVC, SOLDÁVEL, DN 20MM, INSTALADO EM RAMAL OU SUB-RAMAL DE ÁGUA- FORNECIMENTO E INSTALAÇÃO. AF_12/2014</t>
  </si>
  <si>
    <t xml:space="preserve"> 6.27 </t>
  </si>
  <si>
    <t xml:space="preserve"> 89372 </t>
  </si>
  <si>
    <t>LUVA DE CORRER, PVC, SOLDÁVEL, DN 20MM, INSTALADO EM RAMAL OU SUB-RAMAL DE ÁGUA - FORNECIMENTO E INSTALAÇÃO. AF_12/2014</t>
  </si>
  <si>
    <t xml:space="preserve"> 6.28 </t>
  </si>
  <si>
    <t xml:space="preserve"> 89373 </t>
  </si>
  <si>
    <t>LUVA DE REDUÇÃO, PVC, SOLDÁVEL, DN 25MM X 20MM, INSTALADO EM RAMAL OU SUB-RAMAL DE ÁGUA - FORNECIMENTO E INSTALAÇÃO. AF_12/2014</t>
  </si>
  <si>
    <t xml:space="preserve"> 6.29 </t>
  </si>
  <si>
    <t xml:space="preserve"> 89381 </t>
  </si>
  <si>
    <t>LUVA SOLDAVEL COM ROSCA 25MM X 3/4”</t>
  </si>
  <si>
    <t xml:space="preserve"> 6.30 </t>
  </si>
  <si>
    <t>LUVA DE REDUÇÃO SOLDAVEL COM ROSCA 25MM X 1/2”</t>
  </si>
  <si>
    <t xml:space="preserve"> 6.31 </t>
  </si>
  <si>
    <t xml:space="preserve"> 89374 </t>
  </si>
  <si>
    <t>LUVA COM BUCHA DE LATÃO, PVC, SOLDÁVEL, DN 20MM X 1/2, INSTALADO EM RAMAL OU SUB-RAMAL DE ÁGUA - FORNECIMENTO E INSTALAÇÃO. AF_12/2014</t>
  </si>
  <si>
    <t xml:space="preserve"> 6.32 </t>
  </si>
  <si>
    <t xml:space="preserve"> 89380 </t>
  </si>
  <si>
    <t>LUVA DE REDUÇÃO, PVC, SOLDÁVEL, DN 32MM X 25MM, INSTALADO EM RAMAL OU SUB-RAMAL DE ÁGUA - FORNECIMENTO E INSTALAÇÃO. AF_12/2014</t>
  </si>
  <si>
    <t xml:space="preserve"> 6.33 </t>
  </si>
  <si>
    <t xml:space="preserve"> 89388 </t>
  </si>
  <si>
    <t>LUVA DE REDUÇÃO, PVC, SOLDÁVEL, DN 40MM X 32MM, INSTALADO EM RAMAL OUSUB-RAMAL DE ÁGUA - FORNECIMENTO E INSTALAÇÃO. AF_12/2014</t>
  </si>
  <si>
    <t xml:space="preserve"> 6.34 </t>
  </si>
  <si>
    <t>TÊ  DE PVC, SOLDAVEL,  25 MM, DE ÁGUA - FORNECIMENTO E INSTALAÇÃO.</t>
  </si>
  <si>
    <t xml:space="preserve"> 6.35 </t>
  </si>
  <si>
    <t xml:space="preserve"> 89353 </t>
  </si>
  <si>
    <t>REGISTRO DE GAVETA BRUTO, LATÃO, ROSCÁVEL, 3/4" - FORNECIMENTO E INSTALAÇÃO. (DECA OU SIMILAR)</t>
  </si>
  <si>
    <t xml:space="preserve"> 6.36 </t>
  </si>
  <si>
    <t xml:space="preserve"> 90443 </t>
  </si>
  <si>
    <t>RASGO EM ALVENARIA PARA RAMAIS/ DISTRIBUIÇÃO COM DIAMETROS MENORES OU IGUAIS A 40 MM</t>
  </si>
  <si>
    <t xml:space="preserve"> 6.37 </t>
  </si>
  <si>
    <t xml:space="preserve"> 90436 </t>
  </si>
  <si>
    <t>FURO EM ALVENARIA PARA DIÂMETROS MENORES OU IGUAIS A 40 MM. AF_05/2015</t>
  </si>
  <si>
    <t xml:space="preserve"> 7 </t>
  </si>
  <si>
    <t>INSTALAÇÕES HIDROSSANITARIAS -ESGOTO</t>
  </si>
  <si>
    <t xml:space="preserve"> 7.1 </t>
  </si>
  <si>
    <t xml:space="preserve"> 89714 </t>
  </si>
  <si>
    <t>TUBO PVC, SERIE NORMAL, ESGOTO PREDIAL, DN 100 MM,  FORNECIDO E INSTALA  DO EM RAMAL DE DESCARGA OU RAMAL DE ESGOTO SANITÁRIO. AF_12/2014</t>
  </si>
  <si>
    <t xml:space="preserve"> 7.2 </t>
  </si>
  <si>
    <t xml:space="preserve"> 89712 </t>
  </si>
  <si>
    <t>TUBO PVC, SERIE NORMAL, ESGOTO PREDIAL, DN 50 MM, FORNECIDO E INSTALA  DO EM RAMAL DE DESCARGA OU RAMAL DE ESGOTO SANITÁRIO.</t>
  </si>
  <si>
    <t xml:space="preserve"> 7.3 </t>
  </si>
  <si>
    <t xml:space="preserve"> 89711 </t>
  </si>
  <si>
    <t>TUBO PVC, SERIE NORMAL, ESGOTO PREDIAL, DN 40 MM, FORNECIDO E INSTALA  DO EM RAMAL DE DESCARGA OU RAMAL DE ESGOTO SANITÁRIO.</t>
  </si>
  <si>
    <t xml:space="preserve"> 7.4 </t>
  </si>
  <si>
    <t xml:space="preserve"> 89746 </t>
  </si>
  <si>
    <t>JOELHO 45º SERIE NORMAL PVC -100MM</t>
  </si>
  <si>
    <t xml:space="preserve"> 7.5 </t>
  </si>
  <si>
    <t xml:space="preserve"> 89744 </t>
  </si>
  <si>
    <t>JOELHO 90 GRAUS, PVC, SERIE NORMAL, ESGOTO PREDIAL, DN 100 MM, JUNTA E SANITÁRIO. AF_12/2014</t>
  </si>
  <si>
    <t xml:space="preserve"> 7.6 </t>
  </si>
  <si>
    <t xml:space="preserve"> 89732 </t>
  </si>
  <si>
    <t>JOELHO 45º SERIE NORMAL PVC -50MM</t>
  </si>
  <si>
    <t xml:space="preserve"> 7.7 </t>
  </si>
  <si>
    <t xml:space="preserve"> 89726 </t>
  </si>
  <si>
    <t>JOELHO 45º SERIE NORMAL PVC -40MM</t>
  </si>
  <si>
    <t xml:space="preserve"> 7.8 </t>
  </si>
  <si>
    <t xml:space="preserve"> 89731 </t>
  </si>
  <si>
    <t>JOELHO 90º SERIE NORMAL PVC -50MM</t>
  </si>
  <si>
    <t xml:space="preserve"> 7.9 </t>
  </si>
  <si>
    <t xml:space="preserve"> 89724 </t>
  </si>
  <si>
    <t>JOELHO 90º SERIE NORMAL PVC -40MM</t>
  </si>
  <si>
    <t xml:space="preserve"> 7.10 </t>
  </si>
  <si>
    <t xml:space="preserve"> 89728 </t>
  </si>
  <si>
    <t>CURVA CURTA 90 GRAUS, PVC, SERIE NORMAL, ESGOTO PREDIAL, DN 40 MM, JUNTA SOLDÁVEL, FORNECIDO E INSTALADO EM RAMAL DE DESCARGA OU RAMAL DE ESGOTO SANITÁRIO. AF_12/2014</t>
  </si>
  <si>
    <t xml:space="preserve"> 7.11 </t>
  </si>
  <si>
    <t xml:space="preserve"> 89730 </t>
  </si>
  <si>
    <t>CURVA LONGA 90 GRAUS, PVC, SERIE NORMAL, ESGOTO PREDIAL, DN 40 MM, JUNTA SOLDÁVEL, FORNECIDO E INSTALADO EM RAMAL DE DESCARGA OU RAMAL DE ESGOTO SANITÁRIO. AF_12/2014</t>
  </si>
  <si>
    <t xml:space="preserve"> 7.12 </t>
  </si>
  <si>
    <t xml:space="preserve"> 89733 </t>
  </si>
  <si>
    <t>CURVA CURTA 90 GRAUS, PVC, SERIE NORMAL, ESGOTO PREDIAL, DN 50 MM, JUNTA ELÁSTICA, FORNECIDO E INSTALADO EM RAMAL DE DESCARGA OU RAMAL DE ESGOTO SANITÁRIO. AF_12/2014</t>
  </si>
  <si>
    <t xml:space="preserve"> 7.13 </t>
  </si>
  <si>
    <t xml:space="preserve"> 89748 </t>
  </si>
  <si>
    <t>CURVA CURTA 90 GRAUS, PVC, SERIE NORMAL, ESGOTO PREDIAL, DN 100 MM, JUNTA ELÁSTICA, FORNECIDO E INSTALADO EM RAMAL DE DESCARGA OU RAMAL DE ESGOTO SANITÁRIO. AF_12/2014</t>
  </si>
  <si>
    <t xml:space="preserve"> 7.14 </t>
  </si>
  <si>
    <t xml:space="preserve"> 89797 </t>
  </si>
  <si>
    <t>JUNÇÃO SIMPLES  SERIE NORMAL PVC -100MM</t>
  </si>
  <si>
    <t xml:space="preserve"> 7.15 </t>
  </si>
  <si>
    <t xml:space="preserve"> 89783 </t>
  </si>
  <si>
    <t>89783 JUNÇÃO SIMPLES, PVC, SERIE NORMAL, ESGOTO PREDIAL, DN 40 MM, JUNTA SOLDÁVEL, FORNECIDO E INSTALADO EM RAMAL DE DESCARGA OU RAMAL DE ESGOTO SANITÁRIO. AF_12/2014</t>
  </si>
  <si>
    <t xml:space="preserve"> 7.16 </t>
  </si>
  <si>
    <t xml:space="preserve"> 89785 </t>
  </si>
  <si>
    <t>89785 JUNÇÃO SIMPLES, PVC, SERIE NORMAL, ESGOTO PREDIAL, DN 50 X 50 MM, JUNT A ELÁSTICA, FORNECIDO E INSTALADO EM RAMAL DE DESCARGA OU RAMAL DE ESGOTO SANITÁRIO. AF_12/2014</t>
  </si>
  <si>
    <t xml:space="preserve"> 7.17 </t>
  </si>
  <si>
    <t xml:space="preserve"> 89563 </t>
  </si>
  <si>
    <t>JUNÇÃO SIMPLES  SERIE NORMAL PVC – 50MM</t>
  </si>
  <si>
    <t xml:space="preserve"> 7.18 </t>
  </si>
  <si>
    <t xml:space="preserve"> 89796 </t>
  </si>
  <si>
    <t>TE, PVC, SERIE NORMAL, ESGOTO PREDIAL, DN 100 X 100 MM, JUNTA ELÁSTICA , FORNECIDO E INSTALADO EM RAMAL DE DESCARGA OU RAMAL DE ESGOTO SANITÁRIO. AF_12/2014</t>
  </si>
  <si>
    <t xml:space="preserve"> 7.19 </t>
  </si>
  <si>
    <t xml:space="preserve"> 89784 </t>
  </si>
  <si>
    <t>89784 TE, PVC, SERIE NORMAL, ESGOTO PREDIAL, DN 50 X 50 MM, JUNTA ELÁSTICA,FORNECIDO E INSTALADO EM RAMAL DE DESCARGA OU RAMAL DE ESGOTO SANITÁRIO. AF_12/2014</t>
  </si>
  <si>
    <t xml:space="preserve"> 7.20 </t>
  </si>
  <si>
    <t xml:space="preserve"> 89856 </t>
  </si>
  <si>
    <t>LUVA SERIE NORMAL PVC –  100MM</t>
  </si>
  <si>
    <t xml:space="preserve"> 7.21 </t>
  </si>
  <si>
    <t xml:space="preserve"> 89857 </t>
  </si>
  <si>
    <t>89857 LUVA DE CORRER, PVC, SERIE NORMAL, ESGOTO PREDIAL, DN 100 MM, JUNTA ELÁSTICA, FORNECIDO E INSTALADO EM SUBCOLETOR AÉREO DE ESGOTO SANITÁRIO.AF_12/2014</t>
  </si>
  <si>
    <t xml:space="preserve"> 7.22 </t>
  </si>
  <si>
    <t xml:space="preserve"> 89752 </t>
  </si>
  <si>
    <t>89752 LUVA SIMPLES, PVC, SERIE NORMAL, ESGOTO PREDIAL, DN 40 MM, JUNTA SOLDÁVEL, FORNECIDO E INSTALADO EM RAMAL DE DESCARGA OU RAMAL DE ESGOTO SANITÁRIO. AF_12/2014</t>
  </si>
  <si>
    <t xml:space="preserve"> 7.23 </t>
  </si>
  <si>
    <t xml:space="preserve"> 89753 </t>
  </si>
  <si>
    <t>89753 LUVA SIMPLES, PVC, SERIE NORMAL, ESGOTO PREDIAL, DN 50 MM, JUNTA ELÁST ICA, FORNECIDO E INSTALADO EM RAMAL DE DESCARGA OU RAMAL DE ESGOTO SANITÁRIO. AF_12/2014</t>
  </si>
  <si>
    <t xml:space="preserve"> 7.24 </t>
  </si>
  <si>
    <t xml:space="preserve"> 89754 </t>
  </si>
  <si>
    <t>89754 LUVA DE CORRER, PVC, SERIE NORMAL, ESGOTO PREDIAL, DN 50 MM, JUNTA ELÁSTICA, FORNECIDO E INSTALADO EM RAMAL DE DESCARGA OU RAMAL DE ESGOTO SANITÁRIO. AF_12/2014</t>
  </si>
  <si>
    <t xml:space="preserve"> 7.25 </t>
  </si>
  <si>
    <t xml:space="preserve"> 89482 </t>
  </si>
  <si>
    <t>RALO SIFONADO 100X100X50</t>
  </si>
  <si>
    <t xml:space="preserve"> 7.26 </t>
  </si>
  <si>
    <t xml:space="preserve"> 104328 </t>
  </si>
  <si>
    <t>CAIXA SIFONADA, COM GRELHA QUADRADA, PVC, DN 150 X 150 X 50 MM, JUNTA SOLDÁVEL, FORNECIDA E INSTALADA EM RAMAL DE DESCARGA OU EM RAMAL DE ESGOTO SANITÁRIO. AF_08/2022</t>
  </si>
  <si>
    <t xml:space="preserve"> 7.27 </t>
  </si>
  <si>
    <t>JOELHO 90 GRAUS, PVC, SERIE NORMAL, ESGOTO PREDIAL, DN 40 MM, JUNTA SOLDÁVEL, FORNECIDO E INSTALADO EM RAMAL DE DESCARGA OU RAMAL DE ESGOTO SANITÁRIO. AF_08/2022</t>
  </si>
  <si>
    <t xml:space="preserve"> 7.28 </t>
  </si>
  <si>
    <t xml:space="preserve"> 104353 </t>
  </si>
  <si>
    <t>JUNÇÃO DE REDUÇÃO INVERTIDA, PVC, SÉRIE NORMAL, ESGOTO PREDIAL, DN 100 X 50 MM, JUNTA ELÁSTICA, FORNECIDO E INSTALADO EM PRUMADA DE ESGOTO SANITÁRIO OU VENTILAÇÃO. AF_08/2022</t>
  </si>
  <si>
    <t xml:space="preserve"> 7.29 </t>
  </si>
  <si>
    <t xml:space="preserve"> 89834 </t>
  </si>
  <si>
    <t>JUNÇÃO SIMPLES, PVC, SERIE NORMAL, ESGOTO PREDIAL, DN 100 X 100 MM, JUNTA ELÁSTICA, FORNECIDO E INSTALADO EM PRUMADA DE ESGOTO SANITÁRIO OU VENTILAÇÃO. AF_08/2022</t>
  </si>
  <si>
    <t xml:space="preserve"> 7.30 </t>
  </si>
  <si>
    <t xml:space="preserve"> 104344 </t>
  </si>
  <si>
    <t>TE, PVC, SÉRIE NORMAL, ESGOTO PREDIAL, DN 100 X 50 MM, JUNTA ELÁSTICA, FORNECIDO E INSTALADO EM RAMAL DE DESCARGA OU RAMAL DE ESGOTO SANITÁRIO. AF_08/2022</t>
  </si>
  <si>
    <t xml:space="preserve"> 7.31 </t>
  </si>
  <si>
    <t xml:space="preserve"> 89557 </t>
  </si>
  <si>
    <t>REDUÇÃO EXCÊNTRICA, PVC, SERIE R, ÁGUA PLUVIAL, DN 100 X 50 MM, JUNTA ELÁSTICA, FORNECIDO E INSTALADO EM RAMAL DE ENCAMINHAMENTO. AF_06/2022</t>
  </si>
  <si>
    <t xml:space="preserve"> 7.32 </t>
  </si>
  <si>
    <t xml:space="preserve"> 7.33 </t>
  </si>
  <si>
    <t xml:space="preserve"> 89707 </t>
  </si>
  <si>
    <t>CAIXA SIFONADA, PVC, DN 100 X 100 X 50 MM, JUNTA ELÁSTICA, FORNECIDA E INSTALADA EM RAMAL DE DESCARGA OU EM RAMAL DE ESGOTO SANITÁRIO. AF_08/2022</t>
  </si>
  <si>
    <t xml:space="preserve"> 7.34 </t>
  </si>
  <si>
    <t xml:space="preserve"> 00000301 </t>
  </si>
  <si>
    <t>ANEL BORRACHA PARA TUBO ESGOTO PREDIAL, DN 100 MM (NBR 5688)</t>
  </si>
  <si>
    <t xml:space="preserve"> 7.35 </t>
  </si>
  <si>
    <t xml:space="preserve"> 00000296 </t>
  </si>
  <si>
    <t>ANEL BORRACHA PARA TUBO ESGOTO PREDIAL, DN 50 MM (NBR 5688)</t>
  </si>
  <si>
    <t xml:space="preserve"> 7.36 </t>
  </si>
  <si>
    <t xml:space="preserve"> 00006138 </t>
  </si>
  <si>
    <t>ANEL DE VEDACAO, PVC FLEXIVEL, 100 MM, PARA SAIDA DE BACIA / VASO SANITARIO</t>
  </si>
  <si>
    <t xml:space="preserve"> 7.37 </t>
  </si>
  <si>
    <t>CAIXA SIFONADA, PVC, DN 100 X 100 X 50 MM, FORNECIDA E INSTALADA EM RAMAIS DE ENCAMINHAMENTO DE ÁGUA PLUVIAL. AF_06/2022</t>
  </si>
  <si>
    <t xml:space="preserve"> 8 </t>
  </si>
  <si>
    <t>INSTALAÇÕES HIDROSSANITARIAS -PEÇAS E ACESSÓRIOS</t>
  </si>
  <si>
    <t xml:space="preserve"> 8.1 </t>
  </si>
  <si>
    <t xml:space="preserve"> 100853 </t>
  </si>
  <si>
    <t>TORNEIRA CROMADA DE MESA PARA LAVATORIO, TIPO MONOCOMANDO. AF_01/2020</t>
  </si>
  <si>
    <t xml:space="preserve"> 8.2 </t>
  </si>
  <si>
    <t xml:space="preserve"> 86883 </t>
  </si>
  <si>
    <t>SIFÃO DO TIPO FLEXÍVEL EM PVC 1  X 1.1/2  - FORNECIMENTO E INSTALAÇÃO. AF_01/2020</t>
  </si>
  <si>
    <t xml:space="preserve"> 8.3 </t>
  </si>
  <si>
    <t xml:space="preserve"> 86882 </t>
  </si>
  <si>
    <t>SIFÃO DO TIPO GARRAFA/COPO EM PVC 1.1/4  X 1.1/2 - FORNECIMENTO E INSTALAÇÃO. AF_01/2020</t>
  </si>
  <si>
    <t xml:space="preserve"> 8.4 </t>
  </si>
  <si>
    <t xml:space="preserve"> 00000018 </t>
  </si>
  <si>
    <t>BACIA COM CAIXA ACOPLADA BRANCA DECA OU EQUIVALENTE TÉCNICO, LINHA VOGUE PLUS, COM ACESSORIOS (FIXAÇÃO,ENGATE,ANEL DE VEDAÇÃO). FORNECIMENTO E INSTALAÇÃO</t>
  </si>
  <si>
    <t xml:space="preserve"> 8.5 </t>
  </si>
  <si>
    <t xml:space="preserve"> 00000028 </t>
  </si>
  <si>
    <t>LAVATÓRIO DE COLUNA SUSPENSA DECA VOGUE PLUS GELO 47X55- OU EQUIVALENTE TECNICO.FORNECIMENTO E INSTALAÇÃO</t>
  </si>
  <si>
    <t xml:space="preserve"> 8.6 </t>
  </si>
  <si>
    <t xml:space="preserve"> 00000029 </t>
  </si>
  <si>
    <t>ASSENTO SANITÁRIO EM POLIESTER POLICLASS, LINHA VOGUE PLUS, OU EQUIVALENTE TÉCNICO.FORNECIMENTO E INSTALAÇÃO</t>
  </si>
  <si>
    <t xml:space="preserve"> 8.7 </t>
  </si>
  <si>
    <t xml:space="preserve"> 00000030 </t>
  </si>
  <si>
    <t>ESPELHO LAPIDADO COLADO NA PAREDE-0,45X0,70M</t>
  </si>
  <si>
    <t xml:space="preserve"> 8.8 </t>
  </si>
  <si>
    <t xml:space="preserve"> 00000031 </t>
  </si>
  <si>
    <t>DUCHA HIGIÊNICA DECA COM REGISTRO OU EQUIVALENTE  TECNICO.FORNECIMENTO E INSTALAÇÃO</t>
  </si>
  <si>
    <t xml:space="preserve"> 8.9 </t>
  </si>
  <si>
    <t xml:space="preserve"> 00000032 </t>
  </si>
  <si>
    <t>kIT ACESSORIOS COMPOSTO:PORTA PAPEL HIGIÊNICO "JOFEL" REF. AE41000,SABONETEIRA FORTCOM PARA SABÃO LÍQUIDO 600ML – BECKER., TOALHEIRO PARA TOALHA INTERFOLHADA "LALEKLA", REF. 30180227 , OU EQUIVALENTE TECNICO, FORNECIMENTO E INSTALAÇÃO..</t>
  </si>
  <si>
    <t xml:space="preserve"> 8.10 </t>
  </si>
  <si>
    <t xml:space="preserve"> 00000033 </t>
  </si>
  <si>
    <t>CABIDE DECA CROMADO, LINHA TARGA CR C40, OU EQUIVALENTE TECNICO,  FORNECIMENTO E INSTALAÇÃO.</t>
  </si>
  <si>
    <t xml:space="preserve"> 9 </t>
  </si>
  <si>
    <t>INSTALAÇÕES ELETRICAS DIVERSAS</t>
  </si>
  <si>
    <t xml:space="preserve"> 9.1 </t>
  </si>
  <si>
    <t xml:space="preserve"> 93128 </t>
  </si>
  <si>
    <t>PONTO DE ILUMINAÇÃO RESIDENCIAL INCLUINDO INTERRUPTOR SIMPLES, CAIXA ELÉTRICA, ELETRODUTO, CABO, RASGO, QUEBRA E CHUMBAMENTO (EXCLUINDO LUMI NÁRIA E LÂMPADA)</t>
  </si>
  <si>
    <t xml:space="preserve"> 9.2 </t>
  </si>
  <si>
    <t xml:space="preserve"> 00000011 </t>
  </si>
  <si>
    <t>FORNECIMENTO E INSTALAÇÃO DE LUMINARIA CIRCULAR  DE EMB 185 MM LP 1E 27 ATE 20WL</t>
  </si>
  <si>
    <t xml:space="preserve"> 9.3 </t>
  </si>
  <si>
    <t xml:space="preserve"> 100903 </t>
  </si>
  <si>
    <t>LÂMPADA TUBULAR LED DE 18/20 W, BASE G13 - FORNECIMENTO E INSTALAÇÃO. AF_02/2020_PS</t>
  </si>
  <si>
    <t xml:space="preserve"> 9.4 </t>
  </si>
  <si>
    <t xml:space="preserve"> 91926 </t>
  </si>
  <si>
    <t>CABO DE COBRE FLEXÍVEL ISOLADO, 2,5 MM², ANTI-CHAMA 450/750 V, PARA CIRCUITOS TERMINAIS - FORNECIMENTO E INSTALAÇÃO. AF_03/2023</t>
  </si>
  <si>
    <t xml:space="preserve"> 9.5 </t>
  </si>
  <si>
    <t xml:space="preserve"> 91835 </t>
  </si>
  <si>
    <t>ELETRODUTO FLEXÍVEL CORRUGADO REFORÇADO, PVC, DN 25 MM (3/4"), PARA CIRCUITOS TERMINAIS, INSTALADO EM FORRO - FORNECIMENTO E INSTALAÇÃO. AF_03/2023</t>
  </si>
  <si>
    <t xml:space="preserve"> 10 </t>
  </si>
  <si>
    <t>REVESTIMENTOS - PAREDE EXTERNA</t>
  </si>
  <si>
    <t xml:space="preserve"> 10.1 </t>
  </si>
  <si>
    <t xml:space="preserve"> 87878 </t>
  </si>
  <si>
    <t>CHAPISCO APLICADO EM ALVENARIAS E ESTRUTURAS DE CONCRETO INTERNAS, COM COLHER DE PEDREIRO. ARGAMASSA TRAÇO 1:3 COM PREPARO MANUAL. AF_06/2014</t>
  </si>
  <si>
    <t xml:space="preserve"> 10.2 </t>
  </si>
  <si>
    <t xml:space="preserve"> 87543 </t>
  </si>
  <si>
    <t>MASSA ÚNICA, PARA RECEBIMENTO DE PINTURA OU CERÂMICA, ARGAMASSA INDUSTRIALIZADA, PREPARO MECÂNICO, APLICADO COM EQUIPAMENTO DE MISTURA E PROJEÇÃO DE 1,5 M3/H EM FACES INTERNAS DE PAREDES, ESPESSURA DE 5MM, SEMEXECUÇÃO DE TALISCAS. AF_06/2014</t>
  </si>
  <si>
    <t xml:space="preserve"> 10.3 </t>
  </si>
  <si>
    <t xml:space="preserve"> 87792 </t>
  </si>
  <si>
    <t>EMBOÇO OU MASSA ÚNICA EM ARGAMASSA TRAÇO 1:2:8, PREPARO MECÂNICO COM BETONEIRA 400 L, APLICADA MANUALMENTE EM PANOS CEGOS DE FACHADA (SEM PRESENÇA DE VÃOS), ESPESSURA DE 25 MM. AF_06/2014</t>
  </si>
  <si>
    <t xml:space="preserve"> 11 </t>
  </si>
  <si>
    <t>REVESTIMENTOS - PAREDE INTERNA</t>
  </si>
  <si>
    <t xml:space="preserve"> 11.1 </t>
  </si>
  <si>
    <t xml:space="preserve"> 87873 </t>
  </si>
  <si>
    <t>CHAPISCO APLICADO EM ALVENARIAS E ESTRUTURAS DE CONCRETO INTERNAS, COMROLO PARA TEXTURA ACRÍLICA. ARGAMASSA TRAÇO 1:4 E EMULSÃO POLIMÉRICA(ADESIVO) COM PREPARO MANUAL. AF_06/2014</t>
  </si>
  <si>
    <t xml:space="preserve"> 11.2 </t>
  </si>
  <si>
    <t xml:space="preserve"> 11.3 </t>
  </si>
  <si>
    <t xml:space="preserve"> 00000026 </t>
  </si>
  <si>
    <t>PORCELANATO ELIANE MINIMUM NUDE PO 60x60cm (para paredes do banheiro)-PAREDE. FORNECIMENTO E INSTALAÇÃO</t>
  </si>
  <si>
    <t xml:space="preserve"> 12 </t>
  </si>
  <si>
    <t>REVESTIMENTOS - PISO</t>
  </si>
  <si>
    <t xml:space="preserve"> 12.1 </t>
  </si>
  <si>
    <t xml:space="preserve"> 87620 </t>
  </si>
  <si>
    <t>CONTRAPISO EM ARGAMASSA TRAÇO 1:4 (CIMENTO E AREIA), PREPARO MECÂNICO COM BETONEIRA 400 L, APLICADO EM ÁREAS SECAS SOBRE LAJE, ADERIDO, ESPESSURA 2CM. AF_06/2014</t>
  </si>
  <si>
    <t xml:space="preserve"> 12.2 </t>
  </si>
  <si>
    <t xml:space="preserve"> 98689 </t>
  </si>
  <si>
    <t>SOLEIRA EM GRANITO, BRANCO DALLAS, LARGURA 15 CM, ESPESSURA 2,0 CM.</t>
  </si>
  <si>
    <t xml:space="preserve"> 12.3 </t>
  </si>
  <si>
    <t xml:space="preserve"> 92396 </t>
  </si>
  <si>
    <t>CALÇADAS EXTERNAS:EXECUÇÃO DE PASSEIO EM PISO INTERTRAVADO, COM BLOCO RETANGULAR COR NATURAL DE 20 X 10 CM, ESPESSURA 6 CM. AF_10/2022</t>
  </si>
  <si>
    <t xml:space="preserve"> 12.4 </t>
  </si>
  <si>
    <t xml:space="preserve"> 94273 </t>
  </si>
  <si>
    <t>ASSENTAMENTO DE GUIA (MEIO-FIO) EM TRECHO RETO, CONFECCIONADA EM CONCRETO PRÉ-FABRICADO, DIMENSÕES 100X15X13X30 CM (COMPRIMENTO X BASE INFERIOR X BASE SUPERIOR X ALTURA), PARA VIAS URBANAS (USO VIÁRIO). AF_06/2016</t>
  </si>
  <si>
    <t xml:space="preserve"> 12.5 </t>
  </si>
  <si>
    <t xml:space="preserve"> 101965 </t>
  </si>
  <si>
    <t>PEITORIL LINEAR EM GRANITO OU MÁRMORE, L = 15CM, COMPRIMENTO DE ATÉ 2M, ASSENTADO COM ARGAMASSA 1:6 COM ADITIVO. AF_11/2020</t>
  </si>
  <si>
    <t xml:space="preserve"> 12.6 </t>
  </si>
  <si>
    <t xml:space="preserve"> 104658 </t>
  </si>
  <si>
    <t>PISO PODOTÁTIL DE ALERTA OU DIRECIONAL, DE CONCRETO, ASSENTADO SOBRE ARGAMASSA. AF_05/2023</t>
  </si>
  <si>
    <t xml:space="preserve"> 12.7 </t>
  </si>
  <si>
    <t xml:space="preserve"> 101094 </t>
  </si>
  <si>
    <t>PISO PODOTÁTIL DE ALERTA OU DIRECIONAL, DE BORRACHA, ASSENTADO SOBRE ARGAMASSA. AF_05/2020</t>
  </si>
  <si>
    <t xml:space="preserve"> 12.8 </t>
  </si>
  <si>
    <t xml:space="preserve"> 00000024 </t>
  </si>
  <si>
    <t>PORCELANATO 90X90 MINIMUM AREIA EXT-A-PISO EXT D6,JUNTAS DE 2MM,REJUNTE ACRILICO  (RAMPAS,PATAMAR, ESCADAS).FORNECIMENTO E INSTALAÇÃO</t>
  </si>
  <si>
    <t xml:space="preserve"> 12.9 </t>
  </si>
  <si>
    <t xml:space="preserve"> 00000025 </t>
  </si>
  <si>
    <t>PORCELANATO ELIANE MINIMUM NUDE NA 60x60cm ( para piso banheiros)-PISO.FORNECIMENTO E INSTALAÇÃO</t>
  </si>
  <si>
    <t xml:space="preserve"> 12.10 </t>
  </si>
  <si>
    <t xml:space="preserve"> 00000027 </t>
  </si>
  <si>
    <t>PISO EM CONCRETO ESTRUTURAL FCK=25MPa, INCLUSIVE TELA DE AÇO SOLDADA Q-92 (RAMPA ACESSIBILIDADE E ESCADA DE ACESSO) INCLUSIVE LANÇAMENTO E ADENSAMENTO. FORNECIMENTO E INSTALAÇÃO</t>
  </si>
  <si>
    <t xml:space="preserve"> 13 </t>
  </si>
  <si>
    <t>REVESTIMENTOS - IMPERMEABILIZAÇÃO</t>
  </si>
  <si>
    <t xml:space="preserve"> 13.1 </t>
  </si>
  <si>
    <t xml:space="preserve"> 98556 </t>
  </si>
  <si>
    <t>IMPERMEABILIZAÇÃO DE SUPERFÍCIE COM ARGAMASSA POLIMÉRICA / MEMBRANA ACRÍLICA, 4 DEMÃOS, REFORÇADA COM VÉU DE POLIÉSTER (MAV). AF_06/2018</t>
  </si>
  <si>
    <t xml:space="preserve"> 13.2 </t>
  </si>
  <si>
    <t xml:space="preserve"> 98558 </t>
  </si>
  <si>
    <t>TRATAMENTO DE RALO OU PONTO EMERGENTE COM ARGAMASSA POLIMÉRICA / MEMBRANA ACRÍLICA REFORÇADO COM VÉU DE POLIÉSTER (MAV). AF_06/2018</t>
  </si>
  <si>
    <t xml:space="preserve"> 13.3 </t>
  </si>
  <si>
    <t xml:space="preserve"> 98559 </t>
  </si>
  <si>
    <t>TRATAMENTO DE RODAPÉ COM VÉU DE POLIÉSTER. AF_06/2018</t>
  </si>
  <si>
    <t xml:space="preserve"> 13.4 </t>
  </si>
  <si>
    <t xml:space="preserve"> 98563 </t>
  </si>
  <si>
    <t>PROTEÇÃO MECÂNICA EM PAREDES E PISO</t>
  </si>
  <si>
    <t xml:space="preserve"> 13.5 </t>
  </si>
  <si>
    <t xml:space="preserve"> 87623 </t>
  </si>
  <si>
    <t>REGULARIZAÇÃO DE CONTRAT PISO</t>
  </si>
  <si>
    <t xml:space="preserve"> 14 </t>
  </si>
  <si>
    <t>REVESTIMENTOS - TETO</t>
  </si>
  <si>
    <t xml:space="preserve"> 14.1 </t>
  </si>
  <si>
    <t xml:space="preserve"> 96114 </t>
  </si>
  <si>
    <t>FORRO EM DRYWALL, PARA AMBIENTES COMERCIAIS, INCLUSIVE ESTRUTURA DE FIXAÇÃO. AF_05/2017_P</t>
  </si>
  <si>
    <t xml:space="preserve"> 15 </t>
  </si>
  <si>
    <t>VIDROS</t>
  </si>
  <si>
    <t xml:space="preserve"> 15.1 </t>
  </si>
  <si>
    <t xml:space="preserve"> 74125/002 </t>
  </si>
  <si>
    <t>ESPELHO CRISTAL ESPESSURA 4MM, COM MOLDURA EM ALUMINIO E COMPENSADO 6MM PLASTIFICADO COLADO</t>
  </si>
  <si>
    <t xml:space="preserve"> 16 </t>
  </si>
  <si>
    <t>PINTURAS</t>
  </si>
  <si>
    <t xml:space="preserve"> 16.1 </t>
  </si>
  <si>
    <t xml:space="preserve"> 88412 </t>
  </si>
  <si>
    <t>APLICAÇÃO MANUAL DE FUNDO SELADOR ACRÍLICO EM PANOS CEGOS DE FACHADA (SEM PRESENÇA DE VÃOS) DE EDIFÍCIOS DE MÚLTIPLOS PAVIMENTOS. AF_06/2014</t>
  </si>
  <si>
    <t xml:space="preserve"> 16.2 </t>
  </si>
  <si>
    <t xml:space="preserve"> 96130 </t>
  </si>
  <si>
    <t>APLICAÇÃO MANUAL DE MASSA ACRÍLICA EM PAREDES EXTERNAS DE CASAS, UMA DEMÃO. AF_05/2017</t>
  </si>
  <si>
    <t xml:space="preserve"> 16.3 </t>
  </si>
  <si>
    <t xml:space="preserve"> 88417 </t>
  </si>
  <si>
    <t>APLICAÇÃO MANUAL DE PINTURA COM TINTA TEXTURIZADA ACRÍLICA EM PANOS CEGOS DE FACHADA (SEM PRESENÇA DE VÃOS) DE EDIFÍCIOS DE MÚLTIPLOS PAVIMENTOS, UMA COR. AF_06/2014</t>
  </si>
  <si>
    <t xml:space="preserve"> 16.4 </t>
  </si>
  <si>
    <t xml:space="preserve"> 88484 </t>
  </si>
  <si>
    <t>FUNDO SELADOR ACRÍLICO, APLICAÇÃO MANUAL EM TETO, UMA DEMÃO. AF_04/2023</t>
  </si>
  <si>
    <t xml:space="preserve"> 16.5 </t>
  </si>
  <si>
    <t xml:space="preserve"> 88494 </t>
  </si>
  <si>
    <t>EMASSAMENTO COM MASSA LÁTEX, APLICAÇÃO EM TETO, UMA DEMÃO, LIXAMENTO MANUAL. AF_04/2023</t>
  </si>
  <si>
    <t xml:space="preserve"> 16.6 </t>
  </si>
  <si>
    <t xml:space="preserve"> 88488 </t>
  </si>
  <si>
    <t>PINTURA LÁTEX ACRÍLICA PREMIUM, APLICAÇÃO MANUAL EM TETO, DUAS DEMÃOS. AF_04/2023</t>
  </si>
  <si>
    <t xml:space="preserve"> 16.7 </t>
  </si>
  <si>
    <t xml:space="preserve"> 88485 </t>
  </si>
  <si>
    <t>FUNDO SELADOR ACRÍLICO, APLICAÇÃO MANUAL EM PAREDE, UMA DEMÃO. AF_04/2023</t>
  </si>
  <si>
    <t xml:space="preserve"> 16.8 </t>
  </si>
  <si>
    <t xml:space="preserve"> 96129 </t>
  </si>
  <si>
    <t>APLICAÇÃO MANUAL DE MASSA ACRÍLICA EM SUPERFÍCIES INTERNAS DE SACADA DE EDIFÍCIOS DE MÚLTIPLOS PAVIMENTOS, UMA DEMÃO. AF_05/2017</t>
  </si>
  <si>
    <t xml:space="preserve"> 16.9 </t>
  </si>
  <si>
    <t xml:space="preserve"> 95625 </t>
  </si>
  <si>
    <t>APLICAÇÃO MANUAL DE TINTA LÁTEX ACRÍLICA EM SUPERFÍCIES INTERNAS DE SACADA DE EDIFÍCIOS DE MÚLTIPLOS PAVIMENTOS, DUAS DEMÃOS. AF_11/2016</t>
  </si>
  <si>
    <t xml:space="preserve"> 16.10 </t>
  </si>
  <si>
    <t xml:space="preserve"> 00000007 </t>
  </si>
  <si>
    <t>PINTURA DE PORTAS EM MADEIRA</t>
  </si>
  <si>
    <t xml:space="preserve"> 16.11 </t>
  </si>
  <si>
    <t xml:space="preserve"> 95622 </t>
  </si>
  <si>
    <t>APLICAÇÃO MANUAL DE TINTA LÁTEX ACRÍLICA EM PANOS COM PRESENÇA DE VÃOS DE EDIFÍCIOS DE MÚLTIPLOS PAVIMENTOS, DUAS DEMÃOS. AF_11/2016</t>
  </si>
  <si>
    <t xml:space="preserve"> 17 </t>
  </si>
  <si>
    <t>SERVIÇOS COMPLEMENTARES</t>
  </si>
  <si>
    <t xml:space="preserve"> 17.1 </t>
  </si>
  <si>
    <t>GUARDA-CORPO FIXADO NO PISO -Confecção e instalação de  guarda-corpo , em tubo de aço inox AISI 304 de 1. ½” x 1.5 mm. A fixação do guarda-corpo será chumbado no piso com canopla de acabamento. Tudo de acordo com as normas NBR 9050. Todo material com acabamento polido.</t>
  </si>
  <si>
    <t xml:space="preserve"> 17.2 </t>
  </si>
  <si>
    <t xml:space="preserve"> 00000012 </t>
  </si>
  <si>
    <t>GUARDA-CORPO FIXADO NO GUIA DE BALIZAMENTO-Confecção e instalação de  guarda-corpo , em tubo de aço inox AISI 304 de 1. ½” x 1.5 mm. A fixação do guarda-corpo será chumbado no guia de balizamento com canopla de acabamento. Tudo de acordo com as normas NBR 9050. Todo material com acabamento polido.</t>
  </si>
  <si>
    <t xml:space="preserve"> 17.3 </t>
  </si>
  <si>
    <t xml:space="preserve"> 00000013 </t>
  </si>
  <si>
    <t>CORRIMÃO DUPLO FIXADO NA PAREDE - Confecção e instalação de  corrimãos duplo de parede, em tubo de aço inox AISI 304 de 1. ½” x 1.5 mm. A fixação dos corrimãos, serão com flanges, fixados na parede. Tudo de acordo com as normas NBR 9050. Todo material com acabamento polido.</t>
  </si>
  <si>
    <t xml:space="preserve"> 17.4 </t>
  </si>
  <si>
    <t xml:space="preserve"> 00000014 </t>
  </si>
  <si>
    <t>CORRIMÃO DUPLO FIXADO NO GUARDA-CORPO-Confecção e instalação de  corrimãos duplo, em tubo de aço inox AISI304 de 1. ½” x 1.5 mm. A fixação dos corrimãos, serão no guarda-corpo. Tudo de acordo com as normas NBR 9050. Todo material com acabamento polido.</t>
  </si>
  <si>
    <t xml:space="preserve"> 17.5 </t>
  </si>
  <si>
    <t>BARRA DE APOIO RETA, EM AÇO INOX POLIDO, COMPRIMENTO 70CM, DIÂMETRO MÍNIMO 3CM, ASTRA OU SIMILAR TECNICO -FORNECIMENTO E INSTALAÇÃO</t>
  </si>
  <si>
    <t xml:space="preserve"> 17.6 </t>
  </si>
  <si>
    <t>BARRA DE APOIO RETA, EM AÇO INOX POLIDO, COMPRIMENTO 80CM, DIÂMETRO MÍNIMO 3CM, ASTRA OU EQUIVALENTE TECNICO-FORNECIMENTO E INSTALAÇÃO</t>
  </si>
  <si>
    <t xml:space="preserve"> 18 </t>
  </si>
  <si>
    <t>ENCERRAMENTO DOS SERVIÇOS</t>
  </si>
  <si>
    <t xml:space="preserve"> 18.1 </t>
  </si>
  <si>
    <t xml:space="preserve"> 00000006 </t>
  </si>
  <si>
    <t>LIMPEZA FINAL DA OBRA</t>
  </si>
  <si>
    <t xml:space="preserve"> 18.2 </t>
  </si>
  <si>
    <t>DESMOLIZAÇÃO</t>
  </si>
  <si>
    <t xml:space="preserve"> 19 </t>
  </si>
  <si>
    <t>ADMINISTRAÇÃO DA OBRA</t>
  </si>
  <si>
    <t xml:space="preserve"> 19.1 </t>
  </si>
  <si>
    <t xml:space="preserve"> 90777 </t>
  </si>
  <si>
    <t>ENGENHEIRO CIVIL DE OBRA JUNIOR COM ENCARGOS COMPLEMENTARES</t>
  </si>
  <si>
    <t>H</t>
  </si>
  <si>
    <t xml:space="preserve"> 19.2 </t>
  </si>
  <si>
    <t xml:space="preserve"> 90776 </t>
  </si>
  <si>
    <t>ENCARREGADO GERAL COM ENCARGOS COMPLEMENTARES</t>
  </si>
  <si>
    <t xml:space="preserve"> 19.3 </t>
  </si>
  <si>
    <t>ART DE EXECUÇÃO DOS SERVIÇOS</t>
  </si>
  <si>
    <t xml:space="preserve"> 19.4</t>
  </si>
  <si>
    <t>ELABORAÇÃO DE PROJETO EXECUTIVO</t>
  </si>
  <si>
    <t>Total sem BDI</t>
  </si>
  <si>
    <t>Total do BDI</t>
  </si>
  <si>
    <t>Total Geral</t>
  </si>
  <si>
    <t>_______________________________________________________________
Mercia Bezerra de Freitas
Engenheira Civil - CREA 37935-D/PE.</t>
  </si>
  <si>
    <t>CRONOGRAMA FISICO - FINANCEIRO</t>
  </si>
  <si>
    <t>Total</t>
  </si>
  <si>
    <t>TOTAL DOS SERVIÇOS</t>
  </si>
  <si>
    <t xml:space="preserve">TOTAL GERAL </t>
  </si>
  <si>
    <t>Obra</t>
  </si>
  <si>
    <t>B.D.I.</t>
  </si>
  <si>
    <t>DRF_Natal- acessibilidade</t>
  </si>
  <si>
    <t>29,8%</t>
  </si>
  <si>
    <t>Planilha Orçamentária Analítica</t>
  </si>
  <si>
    <t>Tipo</t>
  </si>
  <si>
    <t>Porcent.</t>
  </si>
  <si>
    <t>Composição</t>
  </si>
  <si>
    <t>SERP - SERVIÇOS PRELIMINARES</t>
  </si>
  <si>
    <t>Composição Auxiliar</t>
  </si>
  <si>
    <t xml:space="preserve"> 97914 </t>
  </si>
  <si>
    <t>TRANSPORTE COM CAMINHÃO BASCULANTE DE 6 M³, EM VIA URBANA PAVIMENTADA, DMT ATÉ 30 KM (UNIDADE: M3XKM). AF_07/2020</t>
  </si>
  <si>
    <t>TRAN - TRANSPORTES, CARGAS E DESCARGAS</t>
  </si>
  <si>
    <t xml:space="preserve"> 88316 </t>
  </si>
  <si>
    <t>SERVENTE COM ENCARGOS COMPLEMENTARES</t>
  </si>
  <si>
    <t>SEDI - SERVIÇOS DIVERSOS</t>
  </si>
  <si>
    <t xml:space="preserve"> 97628 </t>
  </si>
  <si>
    <t>DEMOLIÇÃO DE LAJES, DE FORMA MANUAL, SEM REAPROVEITAMENTO. AF_12/2017</t>
  </si>
  <si>
    <t xml:space="preserve"> 88309 </t>
  </si>
  <si>
    <t>PEDREIRO COM ENCARGOS COMPLEMENTARES</t>
  </si>
  <si>
    <t xml:space="preserve"> 100981 </t>
  </si>
  <si>
    <t>CARGA, MANOBRA E DESCARGA DE ENTULHO EM CAMINHÃO BASCULANTE 6 M³ - CARGA COM ESCAVADEIRA HIDRÁULICA  (CAÇAMBA DE 0,80 M³ / 111 HP) E DESCARGA LIVRE (UNIDADE: M3). AF_07/2020</t>
  </si>
  <si>
    <t xml:space="preserve"> 95875 </t>
  </si>
  <si>
    <t>TRANSPORTE COM CAMINHÃO BASCULANTE DE 10 M³, EM VIA URBANA PAVIMENTADA, DMT ATÉ 30 KM (UNIDADE: M3XKM). AF_07/2020</t>
  </si>
  <si>
    <t>Insumo</t>
  </si>
  <si>
    <t xml:space="preserve"> 00000036 </t>
  </si>
  <si>
    <t>DESTINAÇÃO FINAL  DE ENTULHO CERTIFICADA</t>
  </si>
  <si>
    <t>Material</t>
  </si>
  <si>
    <t>Tonelada</t>
  </si>
  <si>
    <t>FUES - FUNDAÇÕES E ESTRUTURAS</t>
  </si>
  <si>
    <t xml:space="preserve"> 92265 </t>
  </si>
  <si>
    <t>FABRICAÇÃO DE FÔRMA PARA VIGAS, EM CHAPA DE MADEIRA COMPENSADA RESINADA, E = 17 MM. AF_09/2020</t>
  </si>
  <si>
    <t xml:space="preserve"> 92443 </t>
  </si>
  <si>
    <t>MONTAGEM E DESMONTAGEM DE FÔRMA DE PILARES RETANGULARES E ESTRUTURAS SIMILARES, PÉ-DIREITO SIMPLES, EM CHAPA DE MADEIRA COMPENSADA PLASTIFICADA, 18 UTILIZAÇÕES. AF_09/2020</t>
  </si>
  <si>
    <t xml:space="preserve"> 96546 </t>
  </si>
  <si>
    <t>ARMAÇÃO DE BLOCO, VIGA BALDRAME OU SAPATA UTILIZANDO AÇO CA-50 DE 10 MM - MONTAGEM. AF_06/2017</t>
  </si>
  <si>
    <t>KG</t>
  </si>
  <si>
    <t xml:space="preserve"> 94965 </t>
  </si>
  <si>
    <t>CONCRETO FCK = 25MPA, TRAÇO 1:2,3:2,7 (EM MASSA SECA DE CIMENTO/ AREIA MÉDIA/ BRITA 1) - PREPARO MECÂNICO COM BETONEIRA 400 L. AF_05/2021</t>
  </si>
  <si>
    <t xml:space="preserve"> 92269 </t>
  </si>
  <si>
    <t>FABRICAÇÃO DE FÔRMA PARA PILARES E ESTRUTURAS SIMILARES, EM MADEIRA SERRADA, E=25 MM. AF_09/2020</t>
  </si>
  <si>
    <t xml:space="preserve"> 92762 </t>
  </si>
  <si>
    <t>ARMAÇÃO DE PILAR OU VIGA DE ESTRUTURA CONVENCIONAL DE CONCRETO ARMADO UTILIZANDO AÇO CA-50 DE 10,0 MM - MONTAGEM. AF_06/2022</t>
  </si>
  <si>
    <t xml:space="preserve"> 92273 </t>
  </si>
  <si>
    <t>FABRICAÇÃO DE ESCORAS DO TIPO PONTALETE, EM MADEIRA, PARA PÉ-DIREITO SIMPLES. AF_09/2020</t>
  </si>
  <si>
    <t>PARE - PAREDES/PAINEIS</t>
  </si>
  <si>
    <t xml:space="preserve"> 87292 </t>
  </si>
  <si>
    <t>ARGAMASSA TRAÇO 1:2:8 (EM VOLUME DE CIMENTO, CAL E AREIA MÉDIA ÚMIDA) PARA EMBOÇO/MASSA ÚNICA/ASSENTAMENTO DE ALVENARIA DE VEDAÇÃO, PREPARO MECÂNICO COM BETONEIRA 400 L. AF_08/2019</t>
  </si>
  <si>
    <t xml:space="preserve"> 00034547 </t>
  </si>
  <si>
    <t>TELA DE ACO SOLDADA GALVANIZADA/ZINCADA PARA ALVENARIA, FIO  D = *1,20 A 1,70* MM, MALHA 15 X 15 MM, (C X L) *50 X 12* CM</t>
  </si>
  <si>
    <t xml:space="preserve"> 00037395 </t>
  </si>
  <si>
    <t>PINO DE ACO COM FURO, HASTE = 27 MM (ACAO DIRETA)</t>
  </si>
  <si>
    <t>CENTO</t>
  </si>
  <si>
    <t xml:space="preserve"> 00037593 </t>
  </si>
  <si>
    <t>BLOCO CERAMICO / TIJOLO VAZADO PARA ALVENARIA DE VEDACAO, FUROS NA VERTICAL, 14 X 19 X 39 CM (NBR 15270)</t>
  </si>
  <si>
    <t>ESQV - ESQUADRIAS/FERRAGENS/VIDROS</t>
  </si>
  <si>
    <t xml:space="preserve"> 00003099 </t>
  </si>
  <si>
    <t>FECHADURA ROSETA REDONDA PARA PORTA DE BANHEIRO, EM ACO INOX (MAQUINA, TESTA E CONTRA-TESTA) E EM ZAMAC (MACANETA, LINGUETA E TRINCOS) COM ACABAMENTO CROMADO, MAQUINA DE 55 MM, INCLUINDO CHAVE TIPO TRANQUETA</t>
  </si>
  <si>
    <t>CJ</t>
  </si>
  <si>
    <t>INHI - INSTALAÇÕES HIDROS SANITÁRIAS</t>
  </si>
  <si>
    <t xml:space="preserve"> 88248 </t>
  </si>
  <si>
    <t>AUXILIAR DE ENCANADOR OU BOMBEIRO HIDRÁULICO COM ENCARGOS COMPLEMENTARES</t>
  </si>
  <si>
    <t xml:space="preserve"> 88267 </t>
  </si>
  <si>
    <t>ENCANADOR OU BOMBEIRO HIDRÁULICO COM ENCARGOS COMPLEMENTARES</t>
  </si>
  <si>
    <t xml:space="preserve"> 00000017 </t>
  </si>
  <si>
    <t>BACIA LINHA CONFORTO VOGUE PLUS NA COR BRANCA DECA COD. P51</t>
  </si>
  <si>
    <t xml:space="preserve"> 00011955 </t>
  </si>
  <si>
    <t>PARAFUSO DE LATAO COM ACABAMENTO CROMADO PARA FIXAR PECA SANITARIA, INCLUI PORCA CEGA, ARRUELA E BUCHA DE NYLON TAMANHO S-10</t>
  </si>
  <si>
    <t xml:space="preserve"> 00011684 </t>
  </si>
  <si>
    <t>ENGATE / RABICHO FLEXIVEL INOX 1/2 " X 40 CM</t>
  </si>
  <si>
    <t xml:space="preserve"> 00037329 </t>
  </si>
  <si>
    <t>REJUNTE EPOXI, QUALQUER COR</t>
  </si>
  <si>
    <t xml:space="preserve"> 00000037 </t>
  </si>
  <si>
    <t>LAVATÓRIO DE COLUNA SUSPENSA DECA VOGUE PLUS GELO 47X55- OU EQUIVALENTE TECNICO</t>
  </si>
  <si>
    <t xml:space="preserve"> 00004351 </t>
  </si>
  <si>
    <t>PARAFUSO NIQUELADO 3 1/2" COM ACABAMENTO CROMADO PARA FIXAR PECA SANITARIA, INCLUI PORCA CEGA, ARRUELA E BUCHA DE NYLON TAMANHO S-8</t>
  </si>
  <si>
    <t>ASSENTO SANITÁRIO EM POLIESTER POLICLASS, LINHA VOGUE PLUS, OU EQUIVALENTE TÉCNICO.</t>
  </si>
  <si>
    <t>un</t>
  </si>
  <si>
    <t xml:space="preserve"> 100303 </t>
  </si>
  <si>
    <t>AUXILIAR DE AZULEJISTA COM ENCARGOS COMPLEMENTARES</t>
  </si>
  <si>
    <t xml:space="preserve"> 00011186 </t>
  </si>
  <si>
    <t>ESPELHO CRISTAL E = 4 MM</t>
  </si>
  <si>
    <t>DUCHA HIGIÊNICA DECA COM REGISTRO</t>
  </si>
  <si>
    <t>PORTA PAPEL HIGIÊNICO "JOFEL" REF. AE41000 , OU EQUIVALENTE TECNICO</t>
  </si>
  <si>
    <t>SABONETEIRA FORTCOM PARA SABÃO LÍQUIDO 600ML – BECKER., OU EQUIVALENTE  TECNICO</t>
  </si>
  <si>
    <t>TOALHEIRO PARA TOALHA INTERFOLHADA "LALEKLA", REF. 30180227, OU EQUIVALENTE TECNICO</t>
  </si>
  <si>
    <t xml:space="preserve"> 00000020 </t>
  </si>
  <si>
    <t>CABIDE DECA CROMADO, LINHA TARGA CR C40, OU EQUIVALENTE TÉCNICO</t>
  </si>
  <si>
    <t>INEL - INSTALAÇÃO ELÉTRICA/ELETRIFICAÇÃO E ILUMINAÇÃO EXTERNA</t>
  </si>
  <si>
    <t xml:space="preserve"> 88247 </t>
  </si>
  <si>
    <t>AUXILIAR DE ELETRICISTA COM ENCARGOS COMPLEMENTARES</t>
  </si>
  <si>
    <t xml:space="preserve"> 88264 </t>
  </si>
  <si>
    <t>ELETRICISTA COM ENCARGOS COMPLEMENTARES</t>
  </si>
  <si>
    <t xml:space="preserve">LUMINARIA CIRCULAR  DE EMB 185 MM LP 1E 27 ATE 20WL  </t>
  </si>
  <si>
    <t>PISO - PISOS</t>
  </si>
  <si>
    <t xml:space="preserve"> 88256 </t>
  </si>
  <si>
    <t>AZULEJISTA OU LADRILHISTA COM ENCARGOS COMPLEMENTARES</t>
  </si>
  <si>
    <t xml:space="preserve"> 00037595 </t>
  </si>
  <si>
    <t>ARGAMASSA COLANTE TIPO AC III</t>
  </si>
  <si>
    <t>PORCELANATO ELIANE MINIMUM NUDE PO 60x60cm (PAREDE)</t>
  </si>
  <si>
    <t xml:space="preserve">PORCELANATO 90X90 MINIMUM AREIA EXT-A </t>
  </si>
  <si>
    <t xml:space="preserve"> 00000005 </t>
  </si>
  <si>
    <t>PORCELANATO ELIANE MINIMUM NUDE NA 60x60cm</t>
  </si>
  <si>
    <t xml:space="preserve"> 00021141 </t>
  </si>
  <si>
    <t>TELA DE ACO SOLDADA NERVURADA, CA-60, Q-92, (1,48 KG/M2), DIAMETRO DO FIO = 4,2 MM, LARGURA = 2,45 X 60 M DE COMPRIMENTO, ESPACAMENTO DA MALHA = 15  X 15 CM</t>
  </si>
  <si>
    <t>PINT - PINTURAS</t>
  </si>
  <si>
    <t xml:space="preserve"> 102197 </t>
  </si>
  <si>
    <t>PINTURA FUNDO NIVELADOR ALQUÍDICO BRANCO EM MADEIRA. AF_01/2021</t>
  </si>
  <si>
    <t xml:space="preserve"> 102200 </t>
  </si>
  <si>
    <t>APLICAÇÃO MASSA ALQUÍDICA PARA MADEIRA, PARA PINTURA COM TINTA DE ACABAMENTO (PIGMENTADA). AF_01/2021</t>
  </si>
  <si>
    <t xml:space="preserve"> 102217 </t>
  </si>
  <si>
    <t>PINTURA TINTA DE ACABAMENTO (PIGMENTADA) A ÓLEO EM MADEIRA, 2 DEMÃOS. AF_01/2021</t>
  </si>
  <si>
    <t xml:space="preserve"> 00036210 </t>
  </si>
  <si>
    <t>BARRA DE APOIO LATERAL ARTICULADA, COM TRAVA, EM ACO INOX POLIDO, 70 CM, DIAMETRO MINIMO 3 CM</t>
  </si>
  <si>
    <t xml:space="preserve"> 00036081 </t>
  </si>
  <si>
    <t>BARRA DE APOIO RETA, EM ACO INOX POLIDO, COMPRIMENTO 80CM, DIAMETRO MINIMO 3 CM</t>
  </si>
  <si>
    <t xml:space="preserve"> 99802 </t>
  </si>
  <si>
    <t>LIMPEZA DE PISO CERÂMICO OU PORCELANATO COM VASSOURA A SECO. AF_04/2019</t>
  </si>
  <si>
    <t xml:space="preserve"> 99803 </t>
  </si>
  <si>
    <t>LIMPEZA DE PISO CERÂMICO OU PORCELANATO COM PANO ÚMIDO. AF_04/2019</t>
  </si>
  <si>
    <t xml:space="preserve"> 99806 </t>
  </si>
  <si>
    <t>LIMPEZA DE REVESTIMENTO CERÂMICO EM PAREDE COM PANO ÚMIDO AF_04/2019</t>
  </si>
  <si>
    <t>Outros</t>
  </si>
  <si>
    <t xml:space="preserve"> 19.4 </t>
  </si>
  <si>
    <t xml:space="preserve"> 00000034 </t>
  </si>
  <si>
    <t xml:space="preserve"> 90779 </t>
  </si>
  <si>
    <t>ENGENHEIRO CIVIL DE OBRA SENIOR COM ENCARGOS COMPLEMENTARES</t>
  </si>
  <si>
    <t xml:space="preserve"> 90770 </t>
  </si>
  <si>
    <t>ARQUITETO DE OBRA SENIOR COM ENCARGOS COMPLEMENTARES</t>
  </si>
  <si>
    <t xml:space="preserve"> 88597 </t>
  </si>
  <si>
    <t>DESENHISTA DETALHISTA COM ENCARGOS COMPLEMENTARES</t>
  </si>
  <si>
    <t xml:space="preserve"> 00000038 </t>
  </si>
  <si>
    <t>ART_Profissional</t>
  </si>
  <si>
    <t>OBRA</t>
  </si>
  <si>
    <t>DRF Natal - Reforma para adequação à acessibilidade</t>
  </si>
  <si>
    <t>LOCAL</t>
  </si>
  <si>
    <t xml:space="preserve"> COMPOSIÇÃO DO BDI </t>
  </si>
  <si>
    <t>ITEM</t>
  </si>
  <si>
    <t>DISCRIMINAÇÃO</t>
  </si>
  <si>
    <t xml:space="preserve">PERCENTUAL </t>
  </si>
  <si>
    <t>PERCENTUAL AJUSTADO</t>
  </si>
  <si>
    <t>AC</t>
  </si>
  <si>
    <t>Taxa de rateio da administração central</t>
  </si>
  <si>
    <t>S</t>
  </si>
  <si>
    <t>Taxa representativa de Seguros</t>
  </si>
  <si>
    <t>R</t>
  </si>
  <si>
    <t>Riscos e Imprevistos</t>
  </si>
  <si>
    <t>G</t>
  </si>
  <si>
    <t>Garantias exigidas em Edital</t>
  </si>
  <si>
    <t>DF</t>
  </si>
  <si>
    <t>Taxa representativa das Despesas Financeiras</t>
  </si>
  <si>
    <t>L</t>
  </si>
  <si>
    <t>Remuneração bruta do Construtor (Lucro)</t>
  </si>
  <si>
    <t>I</t>
  </si>
  <si>
    <t>Impostos (taxa representativa dos tributos incidentes sobre o preço de venda)</t>
  </si>
  <si>
    <t>Contribuição Previdenciária sobre a Receita Bruta</t>
  </si>
  <si>
    <t>TOTAL DO BDI</t>
  </si>
  <si>
    <t>Os custos acima são cumulativos, e consideram a fórmula abaixo:</t>
  </si>
  <si>
    <t>O valor total do BDI pode ser ajustado alterando-se somente os itens da coluna %</t>
  </si>
  <si>
    <t>BDI =  { [ (  1 + ( AC + S + R +G ) ) * ( 1 + DF ) * ( 1 + L ) ) / ( 1 –  I  ) ] - 1 } * 100</t>
  </si>
  <si>
    <t>Mercia Bezerra de Freitas</t>
  </si>
  <si>
    <t>Eng. Civil CREA  37.935-D/PE</t>
  </si>
  <si>
    <t>Curva ABC de Serviços</t>
  </si>
  <si>
    <t>A</t>
  </si>
  <si>
    <t>B</t>
  </si>
  <si>
    <t>C</t>
  </si>
  <si>
    <t>CURVA ABC</t>
  </si>
  <si>
    <t>DRF Natal - Reforma para adequação à acessibilidade
Processo 13083.190137/2023-11</t>
  </si>
  <si>
    <t xml:space="preserve"> INSUMOS</t>
  </si>
  <si>
    <t>Codigo composição propria</t>
  </si>
  <si>
    <t>Preços Base Insumo</t>
  </si>
  <si>
    <t>composição Baseada</t>
  </si>
  <si>
    <t>Obs:</t>
  </si>
  <si>
    <t>1.1</t>
  </si>
  <si>
    <t>98689</t>
  </si>
  <si>
    <t xml:space="preserve">SOLEIRA EM GRANITO BRANCO
DALLAS 90x34cm
</t>
  </si>
  <si>
    <t>98689 sinapi</t>
  </si>
  <si>
    <t>C00-00000003-insumo proprio</t>
  </si>
  <si>
    <t>1.2</t>
  </si>
  <si>
    <t>00000004</t>
  </si>
  <si>
    <t>insumo proprio</t>
  </si>
  <si>
    <t xml:space="preserve"> PORCELANATO 90X90 MINIMUM AREIA EXT-A (para rampa, patamar e escada)-PISO EXT D6</t>
  </si>
  <si>
    <t>m2</t>
  </si>
  <si>
    <t>C24</t>
  </si>
  <si>
    <t>insumo mediana de cotações</t>
  </si>
  <si>
    <t>COMPOSIÇÃO BASEADA  NA SINAPI 104596</t>
  </si>
  <si>
    <t>1.3</t>
  </si>
  <si>
    <t>00000005</t>
  </si>
  <si>
    <t xml:space="preserve"> PORCELANATO ELIANE MINIMUM NUDE NA 60x60cm ( para piso banheiros)-PISO</t>
  </si>
  <si>
    <t>M2</t>
  </si>
  <si>
    <t>C25</t>
  </si>
  <si>
    <t>COMPOSIÇÃO BASEDA  NA SINAPI 104596</t>
  </si>
  <si>
    <t>1.4</t>
  </si>
  <si>
    <t>00000006</t>
  </si>
  <si>
    <t xml:space="preserve">PORCELANATO ELIANE MINIMUM NUDE PO 60x60cm (para paredes do banheiro)-PAREDE
</t>
  </si>
  <si>
    <t>C26</t>
  </si>
  <si>
    <t>1.5</t>
  </si>
  <si>
    <t>00000007</t>
  </si>
  <si>
    <t xml:space="preserve">PISO TÁTIL DE ALERTA DA ELIANE TEC 25X25cm </t>
  </si>
  <si>
    <t>UNI</t>
  </si>
  <si>
    <t>1.6</t>
  </si>
  <si>
    <t>00000008</t>
  </si>
  <si>
    <t xml:space="preserve">PISO TÁTEIS DIRECIONAIS DA ELIANE TEC 25X25cm </t>
  </si>
  <si>
    <t>104658</t>
  </si>
  <si>
    <t>sinapi</t>
  </si>
  <si>
    <t>PISO TÁTIL DE ALERTA E DIRECIONAL concreto   25X25cm (115unidades)</t>
  </si>
  <si>
    <t>1.7</t>
  </si>
  <si>
    <t>00000009</t>
  </si>
  <si>
    <t>PISO TÁTEIS DIRECIONAIS INTERNO DE BORRACHA -25x25</t>
  </si>
  <si>
    <t>1.8</t>
  </si>
  <si>
    <t>00000010</t>
  </si>
  <si>
    <t>PISO TÁTIL DE ALERTA INTERNO DE  BORRACHA- 25x25</t>
  </si>
  <si>
    <t>101094</t>
  </si>
  <si>
    <t>PISO TÁTIL DE ALERTA E DIRECIONAL BORRACHA  25X25cm (382 unidades)</t>
  </si>
  <si>
    <t>101094sinapi</t>
  </si>
  <si>
    <t>1.9</t>
  </si>
  <si>
    <t>FORRO DE GESSO</t>
  </si>
  <si>
    <t>1.10</t>
  </si>
  <si>
    <t>101965</t>
  </si>
  <si>
    <t>GUIA DE BALIZAMENTO EM GRANITO  DALLAS, ESPESSURA 2CM, ACABAMENTO RETO (LARGURA=16CM)</t>
  </si>
  <si>
    <t>ml</t>
  </si>
  <si>
    <t>101965sinapi</t>
  </si>
  <si>
    <t>1.16</t>
  </si>
  <si>
    <t>00000014</t>
  </si>
  <si>
    <r>
      <t xml:space="preserve">CORRIMÃO DUPLO FIXADO NO GUARDA-CORPO-Confecção e instalação de  </t>
    </r>
    <r>
      <rPr>
        <b/>
        <sz val="8"/>
        <color rgb="FF000000"/>
        <rFont val="Arial"/>
        <family val="2"/>
      </rPr>
      <t>corrimãos duplo</t>
    </r>
    <r>
      <rPr>
        <sz val="8"/>
        <color rgb="FF000000"/>
        <rFont val="Arial"/>
        <family val="2"/>
      </rPr>
      <t>, em tubo de aço inox AISI304 de 1. ½” x 1.5 mm. A fixação dos corrimãos, serão no guarda-corpo. Tudo de acordo com as normas NBR 9050. Todo material com acabamento polido.</t>
    </r>
  </si>
  <si>
    <t>C-14</t>
  </si>
  <si>
    <t>Preço de Material e mão de obra. adotado preço de contratação anterior. ARF-Vitoria ST Antão/PE.12</t>
  </si>
  <si>
    <t>1.17</t>
  </si>
  <si>
    <t>00000013</t>
  </si>
  <si>
    <r>
      <t xml:space="preserve">CORRIMÃO DUPLO FIXADO NA PAREDE - Confecção e instalação de  </t>
    </r>
    <r>
      <rPr>
        <b/>
        <sz val="8"/>
        <color rgb="FF000000"/>
        <rFont val="Arial"/>
        <family val="2"/>
      </rPr>
      <t>corrimãos duplo de parede</t>
    </r>
    <r>
      <rPr>
        <sz val="8"/>
        <color rgb="FF000000"/>
        <rFont val="Arial"/>
        <family val="2"/>
      </rPr>
      <t>, em tubo de aço inox AISI 304 de 1. ½” x 1.5 mm. A fixação dos corrimãos, serão com flanges, fixados na parede. Tudo de acordo com as normas NBR 9050. Todo material com acabamento polido.</t>
    </r>
  </si>
  <si>
    <t>C-13</t>
  </si>
  <si>
    <t>1.18</t>
  </si>
  <si>
    <t>00000011</t>
  </si>
  <si>
    <r>
      <t xml:space="preserve">GUARDA-CORPO FIXADO NO PISO -Confecção e instalação de </t>
    </r>
    <r>
      <rPr>
        <b/>
        <sz val="8"/>
        <color rgb="FF000000"/>
        <rFont val="Arial"/>
        <family val="2"/>
      </rPr>
      <t xml:space="preserve"> guarda-corpo</t>
    </r>
    <r>
      <rPr>
        <sz val="8"/>
        <color rgb="FF000000"/>
        <rFont val="Arial"/>
        <family val="2"/>
      </rPr>
      <t xml:space="preserve"> , em tubo de aço inox AISI 304 de 1. ½” x 1.5 mm. A fixação do guarda-corpo será </t>
    </r>
    <r>
      <rPr>
        <b/>
        <sz val="8"/>
        <color rgb="FF000000"/>
        <rFont val="Arial"/>
        <family val="2"/>
      </rPr>
      <t>chumbado</t>
    </r>
    <r>
      <rPr>
        <sz val="8"/>
        <color rgb="FF000000"/>
        <rFont val="Arial"/>
        <family val="2"/>
      </rPr>
      <t xml:space="preserve"> </t>
    </r>
    <r>
      <rPr>
        <b/>
        <sz val="8"/>
        <color rgb="FF000000"/>
        <rFont val="Arial"/>
        <family val="2"/>
      </rPr>
      <t>no piso</t>
    </r>
    <r>
      <rPr>
        <sz val="8"/>
        <color rgb="FF000000"/>
        <rFont val="Arial"/>
        <family val="2"/>
      </rPr>
      <t xml:space="preserve"> com canopla de acabamento. Tudo de acordo com as normas NBR 9050. Todo material com acabamento polido.</t>
    </r>
  </si>
  <si>
    <t>C-11</t>
  </si>
  <si>
    <t xml:space="preserve">GUARDA-CORPO FIXADO NO PISO -Confecção e instalação de  guarda-corpo , em tubo de aço inox AISI 304 de 1. ½” x 1.5 mm. A fixação do guarda-corpo será chumbado no piso </t>
  </si>
  <si>
    <t>1.19</t>
  </si>
  <si>
    <t>00000012</t>
  </si>
  <si>
    <r>
      <t xml:space="preserve"> GUARDA-CORPO FIXADO NO GUIA DE BALIZAMENTO-Confecção e instalação de  </t>
    </r>
    <r>
      <rPr>
        <b/>
        <sz val="8"/>
        <color rgb="FF000000"/>
        <rFont val="Arial"/>
        <family val="2"/>
      </rPr>
      <t>guarda-corpo</t>
    </r>
    <r>
      <rPr>
        <sz val="8"/>
        <color rgb="FF000000"/>
        <rFont val="Arial"/>
        <family val="2"/>
      </rPr>
      <t xml:space="preserve"> , em tubo de aço inox AISI 304 de 1. ½” x 1.5 mm. A fixação do</t>
    </r>
    <r>
      <rPr>
        <b/>
        <sz val="8"/>
        <color rgb="FF000000"/>
        <rFont val="Arial"/>
        <family val="2"/>
      </rPr>
      <t xml:space="preserve"> guarda-</t>
    </r>
    <r>
      <rPr>
        <sz val="8"/>
        <color rgb="FF000000"/>
        <rFont val="Arial"/>
        <family val="2"/>
      </rPr>
      <t xml:space="preserve">corpo será </t>
    </r>
    <r>
      <rPr>
        <b/>
        <sz val="8"/>
        <color rgb="FF000000"/>
        <rFont val="Arial"/>
        <family val="2"/>
      </rPr>
      <t>chumbado no guia de balizamento</t>
    </r>
    <r>
      <rPr>
        <sz val="8"/>
        <color rgb="FF000000"/>
        <rFont val="Arial"/>
        <family val="2"/>
      </rPr>
      <t xml:space="preserve"> com canopla de acabamento. Tudo de acordo com as normas NBR 9050. Todo material com acabamento polido.</t>
    </r>
  </si>
  <si>
    <t>C-12</t>
  </si>
  <si>
    <t>1.20</t>
  </si>
  <si>
    <t>00000015</t>
  </si>
  <si>
    <t>Barra de apoio em aço inox polido, comprimento 80cm, com diâmetro mínimo 3cm</t>
  </si>
  <si>
    <t>uni</t>
  </si>
  <si>
    <t>X</t>
  </si>
  <si>
    <t>1.21</t>
  </si>
  <si>
    <t>00000016</t>
  </si>
  <si>
    <t>Barra de apoio em aço inox polido, comprimento 70cm, com diâmetro mínimo 3cm</t>
  </si>
  <si>
    <t>1.23</t>
  </si>
  <si>
    <t xml:space="preserve">BARRA DE APOIO RETA, EM AÇO INOX POLIDO, COMPRIMENTO 70CM, DIÂMETRO MÍNIMO 3CM, ASTRA OU EQUIVALENTE TECNICO 
</t>
  </si>
  <si>
    <t>composição propria-(88267-1,4)+(88316-0,4483)+(4351-9)</t>
  </si>
  <si>
    <t>1.24</t>
  </si>
  <si>
    <t xml:space="preserve">BARRA DE APOIO RETA, EM AÇO INOX POLIDO, COMPRIMENTO 80CM, DIÂMETRO MÍNIMO 3CM, ASTRA OU EQUIVALENTE TECNICO 
</t>
  </si>
  <si>
    <t>1.25</t>
  </si>
  <si>
    <t>17</t>
  </si>
  <si>
    <t xml:space="preserve">BACIA LINHA CONFORTO VOGUE
PLUS NA COR BRANCA DECA COD. P51 OU EQUIVALENTE  TECNICO
</t>
  </si>
  <si>
    <t>C-18</t>
  </si>
  <si>
    <t>VALOR MEDIO DO BANCO DE PREÇO-PAG 7</t>
  </si>
  <si>
    <t>composição propria baseada  na composição  sinapi 100878</t>
  </si>
  <si>
    <t>1.26</t>
  </si>
  <si>
    <t>00000018</t>
  </si>
  <si>
    <t>insumo proprio 18</t>
  </si>
  <si>
    <t xml:space="preserve">ASSENTO SANITÁRIO EM POLIESTER POLICLASS, LINHA VOGUE PLUS, OU EQUIVALENTE TÉCNICO. </t>
  </si>
  <si>
    <t>unid</t>
  </si>
  <si>
    <t>C-29</t>
  </si>
  <si>
    <t>VALOR MEDIO DO BANCO DE PREÇO -PAG 3-29/11/2023</t>
  </si>
  <si>
    <t>composição propria baseada  na composição  sinapi 100849</t>
  </si>
  <si>
    <t>1.28</t>
  </si>
  <si>
    <t>00000019</t>
  </si>
  <si>
    <t>insumo proprio 19  E INSUMO SINAPI 11186</t>
  </si>
  <si>
    <t>ESPELHO LAPIDADO COLADO NA PAREDE-0,45X0,70M (2UNIDAES)</t>
  </si>
  <si>
    <t>c-30</t>
  </si>
  <si>
    <t>composição propria SINAPI</t>
  </si>
  <si>
    <t>composição propria baseada  na composição  sinapi 11186</t>
  </si>
  <si>
    <t>1.29</t>
  </si>
  <si>
    <t>00000020</t>
  </si>
  <si>
    <t>CABIDE DECA CROMADO, LINHA TARGA CR C40. FORNECIMENTO E INSTALAÇÃO.</t>
  </si>
  <si>
    <t>UNID</t>
  </si>
  <si>
    <t>C-33</t>
  </si>
  <si>
    <t>MEDIA BANCO DE PREÇO-ITEM20-PAG53 -20/10/2023</t>
  </si>
  <si>
    <t>composição propria baseada  na composição  sinapi 95547</t>
  </si>
  <si>
    <t>1.30</t>
  </si>
  <si>
    <t>00000021</t>
  </si>
  <si>
    <t>C-31</t>
  </si>
  <si>
    <t>PREÇO INTERNET</t>
  </si>
  <si>
    <t xml:space="preserve">composição propria baseada  na composição  sinapi </t>
  </si>
  <si>
    <t>1.31</t>
  </si>
  <si>
    <t>00000022</t>
  </si>
  <si>
    <t>TORNEIRA P/ LAVATÓRIO DE MESA COM FECHAMENTO AUTOMÁTICO DECA LINHA DECAMATIC ECO REF. 1173.C</t>
  </si>
  <si>
    <t>SINAPI100853</t>
  </si>
  <si>
    <t>1.32</t>
  </si>
  <si>
    <t>00000023</t>
  </si>
  <si>
    <t>PORTA PAPEL HIGIÊNICO "JOFEL" REF. AE41000 OU SIMILAR. FORNECIMENTO E INSTALAÇÃO</t>
  </si>
  <si>
    <t>C32</t>
  </si>
  <si>
    <t>MEDIA BANCO DE PREÇO-ITEM23-PAG65</t>
  </si>
  <si>
    <t>composição propria baseada  na composição  sinapi 95544</t>
  </si>
  <si>
    <t>1.33</t>
  </si>
  <si>
    <t>00000024</t>
  </si>
  <si>
    <t>SABONETEIRA FORTCOM PARA SABÃO LÍQUIDO 600ML – BECKER. FORNECIMENTO E INSTALAÇÃO.</t>
  </si>
  <si>
    <t>C-32</t>
  </si>
  <si>
    <t>MEDIA BANCO DE PREÇO-ITEM24-PAG68</t>
  </si>
  <si>
    <t>1.34</t>
  </si>
  <si>
    <t>00000025</t>
  </si>
  <si>
    <t>SIFÃO SANFONADO UNIVERSAL SIMPLES, AJUSTÁVEL POLIPROPILENO</t>
  </si>
  <si>
    <t>SINAPI-86883</t>
  </si>
  <si>
    <t>1.35</t>
  </si>
  <si>
    <t>00000026</t>
  </si>
  <si>
    <t>SIFÃO COPO SANFONADO UNIVERSAL SIMPLES AJUSTÁVEL 1.1/4" E 7/8" – TIGRE-FORNECIMNTO E INSTALAÇÃO</t>
  </si>
  <si>
    <t>SINAPI-86882</t>
  </si>
  <si>
    <t>1.36</t>
  </si>
  <si>
    <t>00000027</t>
  </si>
  <si>
    <t>TOALHEIRO PARA TOALHA INTERFOLHADA "LALEKLA", REF. 30180227 OU SIMILAR.</t>
  </si>
  <si>
    <t>MEDIA BANCO DE PREÇO-ITEM27-PAG82</t>
  </si>
  <si>
    <t>1.37</t>
  </si>
  <si>
    <t>00000037</t>
  </si>
  <si>
    <t>C-28</t>
  </si>
  <si>
    <t>VALOR MEDIO DO BANCO DE PREÇO-PAG 6</t>
  </si>
  <si>
    <t>COMPOSIÇÃO BASEADA NO SINAPI 86903</t>
  </si>
  <si>
    <t>1.39</t>
  </si>
  <si>
    <t>3099</t>
  </si>
  <si>
    <t>C-9</t>
  </si>
  <si>
    <t xml:space="preserve">COMPOSIÇÃO BASEADA NO SINAPI </t>
  </si>
  <si>
    <t>ELETRICA</t>
  </si>
  <si>
    <t>1.41</t>
  </si>
  <si>
    <t xml:space="preserve">FORNECIMENTO E INSTALAÇÃO DE LUMINARIA CIRCULAR  DE EMB 185 MM LP 1E 27 ATE 20WL E LÂMPADAS TIPO A60,1,E27  </t>
  </si>
  <si>
    <t>C-10</t>
  </si>
  <si>
    <t>COMPOSIÇÃO BASEADA NO SINAPI  (88247-0,37)e(88264-0,37)</t>
  </si>
  <si>
    <t>1.42</t>
  </si>
  <si>
    <t>00000028</t>
  </si>
  <si>
    <t xml:space="preserve"> LUMINARIA CIRCULAR  DE EMB 185 MM LP 1E 27 ATE 20WL  </t>
  </si>
  <si>
    <t>UM</t>
  </si>
  <si>
    <t>preço base precesso 19615.720371/2022-25-DIREP</t>
  </si>
  <si>
    <t>1.43</t>
  </si>
  <si>
    <t>LÂMPADAS TIPO A60,1,E27</t>
  </si>
  <si>
    <t>1.45</t>
  </si>
  <si>
    <t>43679</t>
  </si>
  <si>
    <t>insumo sinapi</t>
  </si>
  <si>
    <t>chapa de madeira</t>
  </si>
  <si>
    <t>um</t>
  </si>
  <si>
    <t>1.46</t>
  </si>
  <si>
    <t>2692</t>
  </si>
  <si>
    <t>oleo</t>
  </si>
  <si>
    <t>1.47</t>
  </si>
  <si>
    <t>592</t>
  </si>
  <si>
    <t>cantoneira</t>
  </si>
  <si>
    <t>kg</t>
  </si>
  <si>
    <t>1.48</t>
  </si>
  <si>
    <t>1.49</t>
  </si>
  <si>
    <t>Hidrosanitario</t>
  </si>
  <si>
    <t>1.50</t>
  </si>
  <si>
    <t>Adaptador para Saída de Vaso Sanitário, DN100mm, de PVC Rígido Branco Série Normal, conforme NBR 5688</t>
  </si>
  <si>
    <t>1.51</t>
  </si>
  <si>
    <t>Adaptador soldável curto com bolsa e rosca, DN25X3/4``, PVC marrom soldável, conforme NBR 5648</t>
  </si>
  <si>
    <t>1.52</t>
  </si>
  <si>
    <t>Anel de borracha, DN50mm, para linha de PVC rígido branco série normal, conforme NBR 5688</t>
  </si>
  <si>
    <t>1.53</t>
  </si>
  <si>
    <t>Anel de borracha, DN110mm, para linha de PVC rígido branco série normal, conforme NBR 5688</t>
  </si>
  <si>
    <t>1.54</t>
  </si>
  <si>
    <t>Base Registro de Gaveta, Água Fria, Ø3/4"</t>
  </si>
  <si>
    <t>1.55</t>
  </si>
  <si>
    <t>Caixa Sifonada Girafácil Montada com Grelha e Porta Grelha Quadrados Brancos 100x140x50mm, 5 Entradas, Esgoto</t>
  </si>
  <si>
    <t>1.56</t>
  </si>
  <si>
    <t>Joelho 45°, DN40mm, de PVC rígido branco série normal, conforme NBR 5688</t>
  </si>
  <si>
    <t>1.57</t>
  </si>
  <si>
    <t>Joelho 45°, DN50mm, de PVC rígido branco série normal, conforme NBR 5688</t>
  </si>
  <si>
    <t>1.58</t>
  </si>
  <si>
    <t>Joelho 45°, DN100mm, de PVC rígido branco série normal, conforme NBR 5698</t>
  </si>
  <si>
    <t>1.59</t>
  </si>
  <si>
    <t xml:space="preserve">Joelho 90° com anel, DN40mm, de PVC rígido branco série normal, conforme NBR 5690 </t>
  </si>
  <si>
    <t>1.60</t>
  </si>
  <si>
    <t>Joelho 90°, DN25mm, de PVC marrom soldável, conforme NBR 5688</t>
  </si>
  <si>
    <t>1.61</t>
  </si>
  <si>
    <t>Joelho 90°, DN40mm, de PVC rígido branco série normal, conforme NBR 5688</t>
  </si>
  <si>
    <t>1.62</t>
  </si>
  <si>
    <t>Joelho 90°, DN50mm, de PVC rígido branco série normal, conforme NBR 5688</t>
  </si>
  <si>
    <t>1.63</t>
  </si>
  <si>
    <t>Joelho 90°, DN100mm, de PVC rígido branco série normal, conforme NBR 5688</t>
  </si>
  <si>
    <t>1.64</t>
  </si>
  <si>
    <t>Junção 45° de redução, DN100x50mm,  de PVC rígido branco série normal, conforme NBR 5688</t>
  </si>
  <si>
    <t>1.65</t>
  </si>
  <si>
    <t>Junção 45°, DN50x50mm,  de PVC rígido branco série normal, conforme NBR 5688</t>
  </si>
  <si>
    <t>1.66</t>
  </si>
  <si>
    <t>Junção 45°, DN100x100mm,  de PVC rígido branco série normal, conforme NBR 5688</t>
  </si>
  <si>
    <t>1.67</t>
  </si>
  <si>
    <t>Luva simples, DN50mm, de PVC rígido branco série normal, conforme NBR 5588</t>
  </si>
  <si>
    <t>1.68</t>
  </si>
  <si>
    <t>Luva simples, DN100mm, de PVC rígido branco série normal, conforme NBR 5589</t>
  </si>
  <si>
    <t>1.69</t>
  </si>
  <si>
    <t>Redução excêntrica, DN100mm, de PVC rígido branco série normal para esgoto e água pluvial, conforme NBR 5688</t>
  </si>
  <si>
    <t>1.70</t>
  </si>
  <si>
    <t>Tê 90° de redução, DN100X50mm, de PVC rígido branco série normal, conforme NBR 5688</t>
  </si>
  <si>
    <t>1.71</t>
  </si>
  <si>
    <t>Tê 90° , DN25mm, de PVC marrom soldávell, conforme NBR 5688</t>
  </si>
  <si>
    <t>1.72</t>
  </si>
  <si>
    <t>Tubo de PVC Rígido Branco, conforme NBR5688, Linha Série Normal-100mm</t>
  </si>
  <si>
    <t>1.73</t>
  </si>
  <si>
    <t>Tubo de PVC Rígido Branco, conforme NBR5688, Linha Série Normal-50mm</t>
  </si>
  <si>
    <t>1.74</t>
  </si>
  <si>
    <t>Tubo de PVC Rígido Branco, conforme NBR5688, Linha Série Normal-40mm</t>
  </si>
  <si>
    <t>1.75</t>
  </si>
  <si>
    <t>Tubo de PVC Rígido Soldável Marrom, conforme NBR 5648-25mm</t>
  </si>
  <si>
    <t>NBR</t>
  </si>
  <si>
    <t xml:space="preserve">A.FRIA - NBR 5626 </t>
  </si>
  <si>
    <t>A.FRIA - NBR 5648</t>
  </si>
  <si>
    <t>ESGOTO-NBR 8160</t>
  </si>
  <si>
    <t>ESGOTO-NBR 5688</t>
  </si>
  <si>
    <t>MEMÓRIA DE CÁLCULO</t>
  </si>
  <si>
    <t>DESCRIÇÃO DO SERVIÇO</t>
  </si>
  <si>
    <t>UND</t>
  </si>
  <si>
    <t>QUANT.</t>
  </si>
  <si>
    <t>DETALHES DOS CÁLCULOS DOS QUANTITATIVOS</t>
  </si>
  <si>
    <t>MOBILIZAÇÃO (Viagem de caminhão)</t>
  </si>
  <si>
    <t xml:space="preserve"> m³ X km </t>
  </si>
  <si>
    <t>dist.(km)</t>
  </si>
  <si>
    <t>volume(m3)</t>
  </si>
  <si>
    <t>total</t>
  </si>
  <si>
    <t>Placa da obra</t>
  </si>
  <si>
    <t>lado</t>
  </si>
  <si>
    <t xml:space="preserve"> quant.  </t>
  </si>
  <si>
    <t>área total</t>
  </si>
  <si>
    <t>TAPUME</t>
  </si>
  <si>
    <t>CHAPA DE MADEIRA 1UNID (2,2X1,1)+PONTALETE 1M (0,075X0,075)</t>
  </si>
  <si>
    <t>Fita zebrada (rolo com 200m)</t>
  </si>
  <si>
    <t>TELA PLASTICA LARANJA TIPO TAPUME</t>
  </si>
  <si>
    <t>2.0</t>
  </si>
  <si>
    <t>2.1</t>
  </si>
  <si>
    <t>Demolição de piso externos</t>
  </si>
  <si>
    <t>comprim.</t>
  </si>
  <si>
    <t>largura</t>
  </si>
  <si>
    <t>quant.</t>
  </si>
  <si>
    <t>Rampa (1,95x4,45)+ ( 4,45x1,95)</t>
  </si>
  <si>
    <t xml:space="preserve">Patamar </t>
  </si>
  <si>
    <t>calçada rua Eng. Hildbrando de Gois (40x3,46)</t>
  </si>
  <si>
    <t>Calçada rua Esplanada Silva Jardim(55,73x3,51)</t>
  </si>
  <si>
    <t>Calçada Av Duque de Caxias  (74,52x1,91)</t>
  </si>
  <si>
    <t>Calçada Rua Olavo Bilac  ( 16,54x1,90 )</t>
  </si>
  <si>
    <t>degraus</t>
  </si>
  <si>
    <t>piso</t>
  </si>
  <si>
    <t>altura</t>
  </si>
  <si>
    <t>espelho</t>
  </si>
  <si>
    <t>2.2</t>
  </si>
  <si>
    <t>remoção de manta asfaltica</t>
  </si>
  <si>
    <t>2.3</t>
  </si>
  <si>
    <t>demolição  alvenaria ((0,10x0,34)x2,1+(0,14x0,34)x2,1)x2</t>
  </si>
  <si>
    <t>m3</t>
  </si>
  <si>
    <t>2.4</t>
  </si>
  <si>
    <t>Demolição revestimento ceramico paredes e pisos internos</t>
  </si>
  <si>
    <t xml:space="preserve">paredes </t>
  </si>
  <si>
    <t>Perimetro</t>
  </si>
  <si>
    <t>Altura</t>
  </si>
  <si>
    <t>(1,77+2,3)*2=8,14m2</t>
  </si>
  <si>
    <t>pisos</t>
  </si>
  <si>
    <t>Rasgos= 3 metro de eletroduto</t>
  </si>
  <si>
    <t>DIVISORIAS WC (1,25X2,1)X2+(1,72X2,1)X2=11,88 + BANCADA (0,86X0,5)X2=1,72</t>
  </si>
  <si>
    <t>Volume de demolição ( com empolamento):REMOÇÃO DE ENTULHO</t>
  </si>
  <si>
    <t>qtde caçamba 5m3</t>
  </si>
  <si>
    <t>CAÇAMBA ESTACIONARIA</t>
  </si>
  <si>
    <t>área</t>
  </si>
  <si>
    <t>espessura</t>
  </si>
  <si>
    <t>volume</t>
  </si>
  <si>
    <t>demoloção do piso, rampa e escada</t>
  </si>
  <si>
    <t>Demolição alvenaria</t>
  </si>
  <si>
    <t xml:space="preserve">Rasgos= </t>
  </si>
  <si>
    <t>DIVISORIAS WC +BANCADA</t>
  </si>
  <si>
    <t>EMPOLAMENTO</t>
  </si>
  <si>
    <t>x 1,5</t>
  </si>
  <si>
    <t xml:space="preserve">Carga e descarga mecanizadas de entulho em caminhao basculante 6 m3 </t>
  </si>
  <si>
    <t xml:space="preserve"> m³ </t>
  </si>
  <si>
    <t>1.5.1</t>
  </si>
  <si>
    <t>Transporte com caminhão basculante 6 m3 em rodovia pavimentada ( dmt até 30km)</t>
  </si>
  <si>
    <t xml:space="preserve"> m³ X KM </t>
  </si>
  <si>
    <t xml:space="preserve"> = volume x 15km x 2</t>
  </si>
  <si>
    <t>1.5.2</t>
  </si>
  <si>
    <t xml:space="preserve">Serviços de destinação final </t>
  </si>
  <si>
    <t>T</t>
  </si>
  <si>
    <t xml:space="preserve"> volume(m³) </t>
  </si>
  <si>
    <t xml:space="preserve"> densidade (T/m3) </t>
  </si>
  <si>
    <t>3.0</t>
  </si>
  <si>
    <t>ESCAVAÇÃO</t>
  </si>
  <si>
    <t>perimetro</t>
  </si>
  <si>
    <t>profundidade</t>
  </si>
  <si>
    <t>Rampa (area 15,68m2)</t>
  </si>
  <si>
    <t>Patamar  (area 10,74m2)</t>
  </si>
  <si>
    <t>escada  (area 1,64m2)</t>
  </si>
  <si>
    <t>ATERRO</t>
  </si>
  <si>
    <t>ATERRO DE VALA RAMPAS(CAIXÃO)</t>
  </si>
  <si>
    <t>AREA</t>
  </si>
  <si>
    <t>VOLUME</t>
  </si>
  <si>
    <t>Rampa</t>
  </si>
  <si>
    <t>Patamar</t>
  </si>
  <si>
    <t xml:space="preserve">REATERRO DE VALA </t>
  </si>
  <si>
    <t>LASTRO (CONCRETO MAGRO)</t>
  </si>
  <si>
    <t>Area</t>
  </si>
  <si>
    <t xml:space="preserve"> TRANSPORTE COMERCIAL COM CAMINHAO CARROCERIA 9 T, RODOVIA PAVIMENTADA </t>
  </si>
  <si>
    <t>m3xkm</t>
  </si>
  <si>
    <t>km</t>
  </si>
  <si>
    <t>CONCRETO PARA CINTAS/VIGAS/PILARES</t>
  </si>
  <si>
    <t>M3</t>
  </si>
  <si>
    <t>Cinta de concreto para rampas e escadas</t>
  </si>
  <si>
    <t>Rampa (area 15,70m2)</t>
  </si>
  <si>
    <t>Patamar  (area 10,80m2)</t>
  </si>
  <si>
    <t>escada  (area 2,18m2)</t>
  </si>
  <si>
    <t>TOTAL PERIMETRO</t>
  </si>
  <si>
    <t>CINTAS = 15x15 CM</t>
  </si>
  <si>
    <t>ESCADA, PATAMAR e RAMPAS</t>
  </si>
  <si>
    <t>SAPATA CORRIDA (concreto estrutural)</t>
  </si>
  <si>
    <t>COMPRIMENTO= 14,71M</t>
  </si>
  <si>
    <t>PERIMETRO</t>
  </si>
  <si>
    <t>PERIMETRO = 33,32M      AREA=28,68</t>
  </si>
  <si>
    <t>ESTRUTURA DE CONCRETO ARMADO</t>
  </si>
  <si>
    <t>ALTURA</t>
  </si>
  <si>
    <t>PILAR-15x15CM</t>
  </si>
  <si>
    <t>VIGA- 15X15CM-RAMPA</t>
  </si>
  <si>
    <t xml:space="preserve">VIGA- 15X15CM Patamar </t>
  </si>
  <si>
    <t xml:space="preserve">VIGA- 15X15CM escada  </t>
  </si>
  <si>
    <t xml:space="preserve">ALVENARIAS </t>
  </si>
  <si>
    <t>0.0</t>
  </si>
  <si>
    <t>Alvenaria</t>
  </si>
  <si>
    <t>m</t>
  </si>
  <si>
    <t xml:space="preserve">Rampa e escada - Fachada frontal </t>
  </si>
  <si>
    <t xml:space="preserve">Rampa e escada - FachadaXXXXX </t>
  </si>
  <si>
    <t>PISOS</t>
  </si>
  <si>
    <t>PISO TATIL ARGAMSSADO</t>
  </si>
  <si>
    <t>NORMA 9050</t>
  </si>
  <si>
    <t>ALERTA</t>
  </si>
  <si>
    <t>DIRECIONAL</t>
  </si>
  <si>
    <t>Piso tátil de inox unidade tronco-cônicas, largura = 25cm</t>
  </si>
  <si>
    <t>comprimento</t>
  </si>
  <si>
    <t>Piso tátil emborrachado largura=25cm</t>
  </si>
  <si>
    <t>pavt terreo e pavt superior (124+ 154)</t>
  </si>
  <si>
    <t>pavt terreo e pavt superior(205+ 219)</t>
  </si>
  <si>
    <t>PISO EM CONCRETO ESTRUTURAL (ARMADO)</t>
  </si>
  <si>
    <t>RAMPA LATERAL</t>
  </si>
  <si>
    <t>RAMPA FRONTAL (Rua Esplanada Silva Jardim</t>
  </si>
  <si>
    <t>ESCADA LATERAL</t>
  </si>
  <si>
    <t>ESCADA FRONTAL (Rua Esplanada Silva Jardim)</t>
  </si>
  <si>
    <t>CONTRAPISO EXTERNO - 28,68M2</t>
  </si>
  <si>
    <t>(14,71x1,95)</t>
  </si>
  <si>
    <t>PISO CALÇADA (EM CONCRETO NÃO ARMADO)</t>
  </si>
  <si>
    <t>SOMATORIO DAS AREA DAS CALÇADAS</t>
  </si>
  <si>
    <t>CALÇADA (RUA ENG. HILDEBRANDO DE GOIS)</t>
  </si>
  <si>
    <t>CALÇADA (RUA ESPLANADA SILVA JARDIM)</t>
  </si>
  <si>
    <t>CALÇADA (AV DUQUE DE CAXIAS)</t>
  </si>
  <si>
    <t>OBS: será adotado piso intertravado em toda extensão das calçadas.  Intertravado 10X20X6</t>
  </si>
  <si>
    <t>MEIO FIO = 211,00 M</t>
  </si>
  <si>
    <t>ESPECIFICAÇÃO DA CALÇADA: BLOCO DE CONCRETO INTERTRAVADO RETANGULAR 10 x 20 x 06, PARA CALÇADAS 444,67 + 10% DE PERDA,
TOTAL = 489,14m²</t>
  </si>
  <si>
    <t>Revestimento de piso patamar,escada e rampas (Porcelanato)</t>
  </si>
  <si>
    <t>Com 10%</t>
  </si>
  <si>
    <t xml:space="preserve"> ( área computada pelo AUTOCAD)</t>
  </si>
  <si>
    <t>,</t>
  </si>
  <si>
    <t>tamanho 90x90</t>
  </si>
  <si>
    <t>perimero</t>
  </si>
  <si>
    <t>area</t>
  </si>
  <si>
    <t>piso Patamar</t>
  </si>
  <si>
    <t xml:space="preserve">Rampa  - Fachada frontal </t>
  </si>
  <si>
    <r>
      <t xml:space="preserve">Revestimento de degraus de escada em </t>
    </r>
    <r>
      <rPr>
        <b/>
        <sz val="8"/>
        <color rgb="FF00B0F0"/>
        <rFont val="Arial"/>
        <family val="2"/>
      </rPr>
      <t>PORCELANATO</t>
    </r>
    <r>
      <rPr>
        <b/>
        <sz val="8"/>
        <rFont val="Arial"/>
        <family val="1"/>
      </rPr>
      <t>, placas sem emendas, com frisos antiderrapantes nas bordas.</t>
    </r>
  </si>
  <si>
    <t>XXXXXXXX</t>
  </si>
  <si>
    <t>piso (largura 30cm)</t>
  </si>
  <si>
    <t>Largura</t>
  </si>
  <si>
    <t>ESCADA</t>
  </si>
  <si>
    <t>ESCADA-2</t>
  </si>
  <si>
    <t>ESCADA-3</t>
  </si>
  <si>
    <t>espelho ( altura 18cm)</t>
  </si>
  <si>
    <r>
      <t xml:space="preserve">Revestimeto: Chapim sobre a guia de balizamento na rampa e patamar em </t>
    </r>
    <r>
      <rPr>
        <b/>
        <sz val="8"/>
        <color indexed="62"/>
        <rFont val="Arial"/>
        <family val="1"/>
      </rPr>
      <t>granito BRANCO DALLAS</t>
    </r>
    <r>
      <rPr>
        <b/>
        <sz val="8"/>
        <rFont val="Arial"/>
        <family val="1"/>
      </rPr>
      <t xml:space="preserve"> , </t>
    </r>
  </si>
  <si>
    <t xml:space="preserve"> GUIA DE BALIZAMENTO EM GRANITO BRANCO  DALLAS, ACABAMENTO RETO (LARGURA=16CM)</t>
  </si>
  <si>
    <t>chapim=guia=13,65ML</t>
  </si>
  <si>
    <t>Soleira em granito, largura = 34cm</t>
  </si>
  <si>
    <t>quant.pavim.</t>
  </si>
  <si>
    <t xml:space="preserve">Corrimão em granito BRANCO DALLAS  Largura = 19cm </t>
  </si>
  <si>
    <t>(Guias de balizamento) (CHAPIM)</t>
  </si>
  <si>
    <t>5.0</t>
  </si>
  <si>
    <t>Impermeabilização</t>
  </si>
  <si>
    <t>impermeabilização parede</t>
  </si>
  <si>
    <t>PE DIREITO = 2,40M</t>
  </si>
  <si>
    <t>0,264M2/UNID</t>
  </si>
  <si>
    <t>IMPEREMEABILIZAÇÃO DE AREA PISO</t>
  </si>
  <si>
    <t>QTDE</t>
  </si>
  <si>
    <t>AREA DE MANTA</t>
  </si>
  <si>
    <t>WC MASC</t>
  </si>
  <si>
    <t>WC FEM</t>
  </si>
  <si>
    <t>com 10%</t>
  </si>
  <si>
    <t>6.0</t>
  </si>
  <si>
    <t>REVETIMENTO DOS BANHEIROS</t>
  </si>
  <si>
    <t>PAREDE (M2)</t>
  </si>
  <si>
    <t>PISO(M2)</t>
  </si>
  <si>
    <t>AREA PISO</t>
  </si>
  <si>
    <t>AREA DE REVESTIMENTO PAREDE</t>
  </si>
  <si>
    <t>PAREDE</t>
  </si>
  <si>
    <t>CONTRA PISO INTERNO=10M2</t>
  </si>
  <si>
    <t>PISO</t>
  </si>
  <si>
    <t>7.0</t>
  </si>
  <si>
    <t>PINTURA</t>
  </si>
  <si>
    <t>7.1</t>
  </si>
  <si>
    <t xml:space="preserve">Selador </t>
  </si>
  <si>
    <t>PAREDES</t>
  </si>
  <si>
    <t>TETOS</t>
  </si>
  <si>
    <t>PORTAS</t>
  </si>
  <si>
    <t>7.4</t>
  </si>
  <si>
    <t xml:space="preserve">Emassamento </t>
  </si>
  <si>
    <t xml:space="preserve"> = área de selador</t>
  </si>
  <si>
    <t>7.5</t>
  </si>
  <si>
    <t xml:space="preserve">Pintura </t>
  </si>
  <si>
    <t>LADO A</t>
  </si>
  <si>
    <t>LADO B</t>
  </si>
  <si>
    <t>PAREDES FACHADA 30X1)+(ALVENARIA DA ESCADA =14,14M2)</t>
  </si>
  <si>
    <t xml:space="preserve"> = área de emassamento</t>
  </si>
  <si>
    <t>8.0</t>
  </si>
  <si>
    <t>DIVERSOS</t>
  </si>
  <si>
    <t>8.5</t>
  </si>
  <si>
    <t>Corrimão duplo em aço inoxidável, 11/2" de diâmetro, fixado em parede.</t>
  </si>
  <si>
    <t>TOTAL</t>
  </si>
  <si>
    <t>escada</t>
  </si>
  <si>
    <t>rampa</t>
  </si>
  <si>
    <t>9.1</t>
  </si>
  <si>
    <t>Limpeza final da obra</t>
  </si>
  <si>
    <t>BANHEIROS 10M2 + AREA EXTERNA (RAMPA C/ESCADA 29M2+CALÇADAS 476,54M2)=515,54+10%=567,094</t>
  </si>
  <si>
    <t>falta ver a produtividade</t>
  </si>
  <si>
    <t>90 dias</t>
  </si>
  <si>
    <t xml:space="preserve">ENGENHEIRO CIVIL DE OBRA JUNIOR COM ENCARGOS COMPLEMENTARES </t>
  </si>
  <si>
    <t xml:space="preserve"> h </t>
  </si>
  <si>
    <t>2h/dia</t>
  </si>
  <si>
    <t>MESTRE DE OBRAS COM ENCARGOS COMPLEMENTARES</t>
  </si>
  <si>
    <t>8h/dia</t>
  </si>
  <si>
    <t>R$</t>
  </si>
  <si>
    <t>120DIAS</t>
  </si>
  <si>
    <t>18H/SEMANA</t>
  </si>
  <si>
    <t>3*6</t>
  </si>
  <si>
    <t>90780</t>
  </si>
  <si>
    <t>36H/SEMANA</t>
  </si>
  <si>
    <t>6*6</t>
  </si>
  <si>
    <t>assinatura</t>
  </si>
  <si>
    <t>obra</t>
  </si>
  <si>
    <t>contrato</t>
  </si>
  <si>
    <t>00dias</t>
  </si>
  <si>
    <t>30dias</t>
  </si>
  <si>
    <t>60dias</t>
  </si>
  <si>
    <t>90dias</t>
  </si>
  <si>
    <t>FAIXA DE VALORES BDI</t>
  </si>
  <si>
    <t>1º QUARTIL</t>
  </si>
  <si>
    <t>MEDIO</t>
  </si>
  <si>
    <t>3ºQUARTIL</t>
  </si>
  <si>
    <t>Contratante: Superintendencia da Receita Federal do Brasil-04RF</t>
  </si>
  <si>
    <t>Obra: DRF_Natal - Rua Esplanada Silva Jardim, 83 Ribeira - Natal/RN _CEP 59.012-090</t>
  </si>
  <si>
    <r>
      <t xml:space="preserve">Endereço: Av Alfredo Lisboa, 1152 _Recife Antigo - Recife/PE - CEP.50.030-150           </t>
    </r>
    <r>
      <rPr>
        <b/>
        <sz val="8"/>
        <rFont val="Arial"/>
        <family val="2"/>
      </rPr>
      <t>(CNPJ: 00.394.460/0083-98)</t>
    </r>
  </si>
  <si>
    <t>PREÇOS REVESTIMENTOS - ELIANE</t>
  </si>
  <si>
    <t>REVESTELAR</t>
  </si>
  <si>
    <t>Refinari Revestimento</t>
  </si>
  <si>
    <t>Casa Revesti</t>
  </si>
  <si>
    <t>FINO ACABAMENTO</t>
  </si>
  <si>
    <t>DELLAPIANI</t>
  </si>
  <si>
    <t>Ferreira Costa</t>
  </si>
  <si>
    <t>AGAE-NATAL/RN</t>
  </si>
  <si>
    <t>OBRA PRIMA - NATAL/RN</t>
  </si>
  <si>
    <t>Valor Unit-Mediana</t>
  </si>
  <si>
    <t>VALOR UNITARIO</t>
  </si>
  <si>
    <t>VALOR TOTAL</t>
  </si>
  <si>
    <t>1.0</t>
  </si>
  <si>
    <t>REVESTIMENTO</t>
  </si>
  <si>
    <t xml:space="preserve"> PORCELANATO90X90 MINIMUM AREIA EXT-A (para rampa, patamar e escada)-PISO EXT D6</t>
  </si>
  <si>
    <r>
      <t xml:space="preserve"> PORCELANATO ELIANE MINIMUM NUDE NA 60x60cm ( para piso banheiros)</t>
    </r>
    <r>
      <rPr>
        <b/>
        <sz val="8"/>
        <color rgb="FFFF0000"/>
        <rFont val="Arial"/>
        <family val="2"/>
      </rPr>
      <t>-PISO</t>
    </r>
  </si>
  <si>
    <r>
      <t>PORCELANATO ELIANE MINIMUM NUDE PO 60x60cm (para paredes do banheiro)-</t>
    </r>
    <r>
      <rPr>
        <b/>
        <sz val="8"/>
        <color rgb="FFFF0000"/>
        <rFont val="Arial"/>
        <family val="2"/>
      </rPr>
      <t>PAREDE</t>
    </r>
    <r>
      <rPr>
        <sz val="8"/>
        <color rgb="FF000000"/>
        <rFont val="Arial"/>
        <family val="2"/>
      </rPr>
      <t xml:space="preserve">
</t>
    </r>
  </si>
  <si>
    <r>
      <t xml:space="preserve">PISO TÁTIL DE </t>
    </r>
    <r>
      <rPr>
        <b/>
        <sz val="8"/>
        <color rgb="FF000000"/>
        <rFont val="Arial"/>
        <family val="2"/>
      </rPr>
      <t>ALERTA</t>
    </r>
    <r>
      <rPr>
        <sz val="8"/>
        <color rgb="FF000000"/>
        <rFont val="Arial"/>
        <family val="2"/>
      </rPr>
      <t xml:space="preserve"> DA ELIANE TEC 25X25cm (COR AMARELO) (65 UNIDADES)</t>
    </r>
  </si>
  <si>
    <r>
      <t xml:space="preserve">PISO TÁTEIS </t>
    </r>
    <r>
      <rPr>
        <b/>
        <sz val="8"/>
        <rFont val="Arial"/>
        <family val="2"/>
      </rPr>
      <t xml:space="preserve">DIRECIONAIS </t>
    </r>
    <r>
      <rPr>
        <b/>
        <sz val="8"/>
        <color rgb="FF00B0F0"/>
        <rFont val="Arial"/>
        <family val="2"/>
      </rPr>
      <t>DA ELIANE TEC 25X25cm (COR AZUL) (48 UNIDADES)</t>
    </r>
  </si>
  <si>
    <t>GLOBAL</t>
  </si>
  <si>
    <t>FORNECEDOR:</t>
  </si>
  <si>
    <t>Revesttlar</t>
  </si>
  <si>
    <t>(81) 8276 - 9200</t>
  </si>
  <si>
    <t>Refinari</t>
  </si>
  <si>
    <t>81-3031-6763</t>
  </si>
  <si>
    <t>81-9.92998284/3040-3559</t>
  </si>
  <si>
    <t>4101-3990</t>
  </si>
  <si>
    <t>ENDEREÇO:</t>
  </si>
  <si>
    <t>ORÇAMENTO N.</t>
  </si>
  <si>
    <t>Rua Desembargador Martins Pereira, 59. Aflitos Recife</t>
  </si>
  <si>
    <t>ORÇ. N.</t>
  </si>
  <si>
    <t>Av Conselheiro Rosa e Silva</t>
  </si>
  <si>
    <t>203.458-24/11/2023</t>
  </si>
  <si>
    <t>N.7782-26/10/2023</t>
  </si>
  <si>
    <t>CNPJ:</t>
  </si>
  <si>
    <t>CONTATO</t>
  </si>
  <si>
    <t>no aguardo da formalização dos preços</t>
  </si>
  <si>
    <t>Teresa Matos</t>
  </si>
  <si>
    <t>JACI IZIDORO</t>
  </si>
  <si>
    <t>CONTATO:</t>
  </si>
  <si>
    <t>Email:</t>
  </si>
  <si>
    <t xml:space="preserve"> decorarterecife@gmail.com</t>
  </si>
  <si>
    <t>tiago@refinari.com.br</t>
  </si>
  <si>
    <t>finoacabamento2013@gmail.com</t>
  </si>
  <si>
    <t>jaci@dellapiani.com.br</t>
  </si>
  <si>
    <t>fomos na loja da Tamarineira e informaram que não trabalham mais com este produto. VendedorZZZZ</t>
  </si>
  <si>
    <t>Auxiliar Gerencia &lt;auxgerencia@agae.com.br: MERCADORIA INDISPONIVEL.</t>
  </si>
  <si>
    <t>obraprimanatal@gmail.com &lt;obraprimanatal@gmail.com&gt;: não respondeuo email</t>
  </si>
  <si>
    <t>validade</t>
  </si>
  <si>
    <t>VALIDADE</t>
  </si>
  <si>
    <t>SERVIÇOS DA CONTRATADA</t>
  </si>
  <si>
    <t>DESCRIÇÃO</t>
  </si>
  <si>
    <t>VALOR  REFERÊNCIA</t>
  </si>
  <si>
    <t>4.0</t>
  </si>
  <si>
    <t>9.0</t>
  </si>
  <si>
    <t>10.0</t>
  </si>
  <si>
    <t>11.0</t>
  </si>
  <si>
    <t>12.0</t>
  </si>
  <si>
    <t>13.0</t>
  </si>
  <si>
    <t>14.0</t>
  </si>
  <si>
    <t>15.0</t>
  </si>
  <si>
    <t>16.0</t>
  </si>
  <si>
    <t>17.0</t>
  </si>
  <si>
    <t>18.0</t>
  </si>
  <si>
    <t>19.0</t>
  </si>
  <si>
    <t/>
  </si>
  <si>
    <t>QUANTIDADE MINIMA A SEREM APRESENTADO NO SOMATORIO DE ATESTADOS</t>
  </si>
  <si>
    <t>CHECK LIST</t>
  </si>
  <si>
    <t>LISTA DE PROJETOS</t>
  </si>
  <si>
    <t>PROJETO</t>
  </si>
  <si>
    <t>ESPECIFICAÇÃO</t>
  </si>
  <si>
    <t>LEVANTEMENTO DE QUANTITATIVOS</t>
  </si>
  <si>
    <t>COLETA DE PREÇOS</t>
  </si>
  <si>
    <t>ORÇAMENTAÇÃO</t>
  </si>
  <si>
    <t>PRANCHAS</t>
  </si>
  <si>
    <t>PLANTA BAIXA</t>
  </si>
  <si>
    <t>CORTES</t>
  </si>
  <si>
    <t>DETALHAMENTO</t>
  </si>
  <si>
    <t>COMPATIBILIZAÇÃO</t>
  </si>
  <si>
    <t>IMPRESSÃO</t>
  </si>
  <si>
    <t>ARQUITETURA</t>
  </si>
  <si>
    <t>ACESSIBILIDADE:RAMPAS E GUADA CORPO</t>
  </si>
  <si>
    <t>ADAPTAÇÃO DE WC'S</t>
  </si>
  <si>
    <t>INSTALAÇÕES HIDROSANITARIAS</t>
  </si>
  <si>
    <t>AGUA</t>
  </si>
  <si>
    <t>OK</t>
  </si>
  <si>
    <t>ESGOTO</t>
  </si>
  <si>
    <t>VENTILAÇÃO</t>
  </si>
  <si>
    <t>IMPERMEABILIZAÇÃO</t>
  </si>
  <si>
    <t>3.1</t>
  </si>
  <si>
    <t>INSTALAÇÕES ELETRICAS</t>
  </si>
  <si>
    <t>4.1</t>
  </si>
  <si>
    <t>RESP.</t>
  </si>
  <si>
    <t>D.INCIO</t>
  </si>
  <si>
    <t>D TERMINO</t>
  </si>
  <si>
    <t xml:space="preserve">PROJETO DE ARQUITETURA </t>
  </si>
  <si>
    <t>RENATO</t>
  </si>
  <si>
    <t>PROJETO COMPLEMENTAR – INSTALAÇÕES HIDROSANITARIAS</t>
  </si>
  <si>
    <t>MERCIA</t>
  </si>
  <si>
    <t>PROJETO COMPLEMENTAR – INSTALAÇÕES ELÉTRICAS, INSTALAÇÕES PROVISORIAS</t>
  </si>
  <si>
    <t>SALVADOR</t>
  </si>
  <si>
    <t>CADERNO DE ESPECIFICAÇÕES</t>
  </si>
  <si>
    <t>PROJETO COMPLEMENTAR – INSTALAÇÕES ELÉTRICAS</t>
  </si>
  <si>
    <t>PLANILHAS</t>
  </si>
  <si>
    <t>MEMORIA DE CALCULO</t>
  </si>
  <si>
    <t>3.2</t>
  </si>
  <si>
    <t xml:space="preserve">COMPOSIÇÃO </t>
  </si>
  <si>
    <t>3.3</t>
  </si>
  <si>
    <t>1-PLANILHA ORÇAMENTARIA</t>
  </si>
  <si>
    <t>3.4</t>
  </si>
  <si>
    <t>2-CRONOGRAMA FISICO-FINANCEIRO</t>
  </si>
  <si>
    <t>3.5</t>
  </si>
  <si>
    <t>3-BDI</t>
  </si>
  <si>
    <t>3.6</t>
  </si>
  <si>
    <t>4-COTAÇÕES</t>
  </si>
  <si>
    <t>ART´s dos  PROJETOS</t>
  </si>
  <si>
    <t>4.2</t>
  </si>
  <si>
    <t>ART ORÇAMENTO</t>
  </si>
  <si>
    <t>ETAPAS DO ORÇAMENTO</t>
  </si>
  <si>
    <t>Serviços preliminares;</t>
  </si>
  <si>
    <t>Infraestrutura;</t>
  </si>
  <si>
    <t>Super estrutura;</t>
  </si>
  <si>
    <t>Alvenaria;</t>
  </si>
  <si>
    <t>Esquadrias;</t>
  </si>
  <si>
    <t>Cobertura;</t>
  </si>
  <si>
    <t>Instalações hidráulicas:</t>
  </si>
  <si>
    <t>8.1</t>
  </si>
  <si>
    <t>Água fria;</t>
  </si>
  <si>
    <t>8.2</t>
  </si>
  <si>
    <t>Esgoto;</t>
  </si>
  <si>
    <t>8.3</t>
  </si>
  <si>
    <t>Pluvial;</t>
  </si>
  <si>
    <t>8.4</t>
  </si>
  <si>
    <t>Louças, metais e aparelhos.</t>
  </si>
  <si>
    <t>Instalações elétricas;</t>
  </si>
  <si>
    <t>Revestimentos:</t>
  </si>
  <si>
    <t>10.1</t>
  </si>
  <si>
    <t>Paredes internas;</t>
  </si>
  <si>
    <t>10.2</t>
  </si>
  <si>
    <t>Paredes externas;</t>
  </si>
  <si>
    <t>10.3</t>
  </si>
  <si>
    <t>Pisos;</t>
  </si>
  <si>
    <t>10.4</t>
  </si>
  <si>
    <t>Teto.</t>
  </si>
  <si>
    <t>Pintura;</t>
  </si>
  <si>
    <t>Serviços complementares.</t>
  </si>
  <si>
    <t>PLANEJMENTO LICITAÇÃO</t>
  </si>
  <si>
    <t>Lista de Apêndice para Doc's de Licitação</t>
  </si>
  <si>
    <t>STATUS</t>
  </si>
  <si>
    <t>A. DFD;</t>
  </si>
  <si>
    <t>SARA</t>
  </si>
  <si>
    <t>CONCLUIDO</t>
  </si>
  <si>
    <t>B. Caderno de Especificações;</t>
  </si>
  <si>
    <t>C. Planilha de Formação de Preços + Cotações;</t>
  </si>
  <si>
    <t>D. Nota Técnica de Pesquisa de Preços;</t>
  </si>
  <si>
    <t>E. TJTR (para obras e serviços de engenharia);</t>
  </si>
  <si>
    <t>F. ETP + IMR (Se necessário, para serviço contínuo);</t>
  </si>
  <si>
    <t>G. Projetos (Arq + Civ + Ele + outros)</t>
  </si>
  <si>
    <t>H. Mapa de Riscos (Junto à Equipe de Planejamento).</t>
  </si>
  <si>
    <t>2 casas</t>
  </si>
  <si>
    <t>7casas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</si>
</sst>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#,##0.00\ %"/>
    <numFmt numFmtId="165" formatCode="* #,##0.0000\ ;\-* #,##0.0000\ ;* \-#\ ;@\ "/>
    <numFmt numFmtId="166" formatCode="_-* #,##0.00_-;\-* #,##0.00_-;_-* \-??_-;_-@_-"/>
    <numFmt numFmtId="167" formatCode="_(* #,##0.00_);_(* \(#,##0.00\);_(* \-??_);_(@_)"/>
    <numFmt numFmtId="168" formatCode="#,##0.0000000"/>
    <numFmt numFmtId="170" formatCode="0.0000000"/>
  </numFmts>
  <fonts count="45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b/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sz val="8"/>
      <name val="Arial"/>
      <family val="1"/>
    </font>
    <font>
      <sz val="8"/>
      <color rgb="FF000000"/>
      <name val="Times New Roman"/>
      <family val="1"/>
      <charset val="1"/>
    </font>
    <font>
      <b/>
      <sz val="8"/>
      <color rgb="FF00000A"/>
      <name val="Arial"/>
      <family val="1"/>
      <charset val="1"/>
    </font>
    <font>
      <b/>
      <sz val="8"/>
      <name val="Arial"/>
      <family val="2"/>
    </font>
    <font>
      <b/>
      <sz val="8"/>
      <color rgb="FF000000"/>
      <name val="Arial"/>
      <family val="2"/>
      <charset val="1"/>
    </font>
    <font>
      <b/>
      <sz val="8"/>
      <name val="Arial"/>
      <family val="1"/>
    </font>
    <font>
      <sz val="12"/>
      <name val="Courier New"/>
      <family val="3"/>
    </font>
    <font>
      <sz val="8"/>
      <name val="Arial"/>
      <family val="2"/>
    </font>
    <font>
      <sz val="8"/>
      <color rgb="FF000000"/>
      <name val="Arial"/>
      <family val="2"/>
    </font>
    <font>
      <sz val="8"/>
      <color indexed="8"/>
      <name val="Arial"/>
      <family val="1"/>
    </font>
    <font>
      <sz val="8"/>
      <color indexed="53"/>
      <name val="Arial"/>
      <family val="1"/>
    </font>
    <font>
      <sz val="8"/>
      <color rgb="FFFF0000"/>
      <name val="Arial"/>
      <family val="1"/>
    </font>
    <font>
      <sz val="7"/>
      <name val="Arial"/>
      <family val="1"/>
    </font>
    <font>
      <b/>
      <sz val="8"/>
      <color rgb="FF00B0F0"/>
      <name val="Arial"/>
      <family val="2"/>
    </font>
    <font>
      <b/>
      <sz val="8"/>
      <color indexed="62"/>
      <name val="Arial"/>
      <family val="1"/>
    </font>
    <font>
      <b/>
      <sz val="8"/>
      <color rgb="FF000000"/>
      <name val="Arial"/>
      <family val="2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rgb="FF000000"/>
      <name val="Arial"/>
      <family val="1"/>
    </font>
    <font>
      <sz val="8"/>
      <color rgb="FFFF0000"/>
      <name val="Arial"/>
      <family val="2"/>
    </font>
    <font>
      <sz val="10"/>
      <color rgb="FF3A3A3A"/>
      <name val="Arial"/>
      <family val="2"/>
    </font>
    <font>
      <b/>
      <sz val="7"/>
      <name val="Arial"/>
      <family val="2"/>
      <charset val="1"/>
    </font>
    <font>
      <sz val="7"/>
      <name val="Arial"/>
      <family val="2"/>
      <charset val="1"/>
    </font>
    <font>
      <sz val="8"/>
      <name val="Arial"/>
      <family val="2"/>
      <charset val="1"/>
    </font>
    <font>
      <sz val="7"/>
      <name val="Arial"/>
      <family val="2"/>
    </font>
    <font>
      <b/>
      <sz val="7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6"/>
      <name val="Arial"/>
      <family val="1"/>
    </font>
    <font>
      <sz val="6"/>
      <name val="Arial"/>
      <family val="1"/>
    </font>
    <font>
      <sz val="6"/>
      <color rgb="FF000000"/>
      <name val="Arial"/>
      <family val="1"/>
    </font>
    <font>
      <b/>
      <sz val="6"/>
      <name val="Arial"/>
      <family val="2"/>
    </font>
    <font>
      <b/>
      <sz val="8"/>
      <color rgb="FF000000"/>
      <name val="Arial"/>
      <family val="1"/>
    </font>
    <font>
      <sz val="8"/>
      <color rgb="FF000000"/>
      <name val="Arial"/>
      <family val="2"/>
      <charset val="1"/>
    </font>
    <font>
      <b/>
      <sz val="8"/>
      <color rgb="FFFF0000"/>
      <name val="Arial"/>
      <family val="2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</fonts>
  <fills count="52">
    <fill>
      <patternFill patternType="none"/>
    </fill>
    <fill>
      <patternFill patternType="gray125"/>
    </fill>
    <fill>
      <patternFill patternType="solid">
        <fgColor rgb="FFA9DBFF"/>
      </patternFill>
    </fill>
    <fill>
      <patternFill patternType="solid">
        <fgColor rgb="FFCCEAFF"/>
      </patternFill>
    </fill>
    <fill>
      <patternFill patternType="solid">
        <fgColor rgb="FFFFFFFF"/>
      </patternFill>
    </fill>
    <fill>
      <patternFill patternType="solid">
        <fgColor rgb="FFFFFFFF"/>
        <bgColor rgb="FFFFFFE5"/>
      </patternFill>
    </fill>
    <fill>
      <patternFill patternType="solid">
        <fgColor rgb="FFFFFFE5"/>
        <bgColor rgb="FFFFFFFF"/>
      </patternFill>
    </fill>
    <fill>
      <patternFill patternType="solid">
        <fgColor rgb="FFFFFF00"/>
        <bgColor rgb="FFCCFF00"/>
      </patternFill>
    </fill>
    <fill>
      <patternFill patternType="solid">
        <fgColor rgb="FF00FF66"/>
        <bgColor rgb="FF33FF99"/>
      </patternFill>
    </fill>
    <fill>
      <patternFill patternType="solid">
        <fgColor rgb="FF33FF99"/>
        <bgColor rgb="FF66FF9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23"/>
      </patternFill>
    </fill>
    <fill>
      <patternFill patternType="solid">
        <fgColor indexed="26"/>
        <bgColor indexed="43"/>
      </patternFill>
    </fill>
    <fill>
      <patternFill patternType="solid">
        <fgColor theme="2" tint="-9.9978637043366805E-2"/>
        <bgColor indexed="42"/>
      </patternFill>
    </fill>
    <fill>
      <patternFill patternType="solid">
        <fgColor theme="2" tint="-9.9978637043366805E-2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rgb="FFFFFF0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2" tint="-9.9978637043366805E-2"/>
        <bgColor indexed="46"/>
      </patternFill>
    </fill>
    <fill>
      <patternFill patternType="solid">
        <fgColor theme="3" tint="0.79998168889431442"/>
        <bgColor indexed="22"/>
      </patternFill>
    </fill>
    <fill>
      <patternFill patternType="solid">
        <fgColor theme="3" tint="0.79998168889431442"/>
        <bgColor indexed="52"/>
      </patternFill>
    </fill>
    <fill>
      <patternFill patternType="solid">
        <fgColor indexed="34"/>
        <bgColor indexed="43"/>
      </patternFill>
    </fill>
    <fill>
      <patternFill patternType="solid">
        <fgColor indexed="22"/>
        <bgColor indexed="44"/>
      </patternFill>
    </fill>
    <fill>
      <patternFill patternType="solid">
        <fgColor indexed="41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theme="5" tint="0.79998168889431442"/>
        <bgColor indexed="53"/>
      </patternFill>
    </fill>
    <fill>
      <patternFill patternType="solid">
        <fgColor indexed="31"/>
        <bgColor indexed="22"/>
      </patternFill>
    </fill>
    <fill>
      <patternFill patternType="solid">
        <fgColor rgb="FFFFFF00"/>
        <bgColor indexed="53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23"/>
      </patternFill>
    </fill>
    <fill>
      <patternFill patternType="solid">
        <fgColor rgb="FF00B0F0"/>
        <bgColor indexed="23"/>
      </patternFill>
    </fill>
    <fill>
      <patternFill patternType="solid">
        <fgColor theme="3" tint="0.79998168889431442"/>
        <bgColor indexed="46"/>
      </patternFill>
    </fill>
    <fill>
      <patternFill patternType="solid">
        <fgColor theme="3" tint="0.79998168889431442"/>
        <bgColor indexed="23"/>
      </patternFill>
    </fill>
    <fill>
      <patternFill patternType="solid">
        <fgColor theme="2" tint="-9.9978637043366805E-2"/>
        <bgColor indexed="23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00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D0CECE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249977111117893"/>
        <bgColor rgb="FFADB9CA"/>
      </patternFill>
    </fill>
    <fill>
      <patternFill patternType="solid">
        <fgColor rgb="FF7030A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</fills>
  <borders count="147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hair">
        <color indexed="8"/>
      </right>
      <top/>
      <bottom style="hair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thin">
        <color indexed="64"/>
      </right>
      <top style="hair">
        <color indexed="8"/>
      </top>
      <bottom/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thin">
        <color indexed="64"/>
      </left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64"/>
      </right>
      <top style="hair">
        <color indexed="8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 style="hair">
        <color indexed="8"/>
      </bottom>
      <diagonal/>
    </border>
    <border>
      <left/>
      <right style="thin">
        <color indexed="64"/>
      </right>
      <top style="medium">
        <color indexed="8"/>
      </top>
      <bottom style="hair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167" fontId="11" fillId="0" borderId="0" applyFill="0" applyBorder="0" applyAlignment="0" applyProtection="0"/>
    <xf numFmtId="43" fontId="1" fillId="0" borderId="0" applyFont="0" applyFill="0" applyBorder="0" applyAlignment="0" applyProtection="0"/>
    <xf numFmtId="0" fontId="41" fillId="0" borderId="0" applyNumberFormat="0" applyFill="0" applyBorder="0" applyAlignment="0" applyProtection="0"/>
  </cellStyleXfs>
  <cellXfs count="976">
    <xf numFmtId="0" fontId="0" fillId="0" borderId="0" xfId="0"/>
    <xf numFmtId="0" fontId="5" fillId="0" borderId="0" xfId="0" applyFont="1"/>
    <xf numFmtId="0" fontId="5" fillId="0" borderId="2" xfId="0" applyFont="1" applyBorder="1" applyAlignment="1">
      <alignment horizontal="left" vertical="center" wrapText="1"/>
    </xf>
    <xf numFmtId="165" fontId="5" fillId="0" borderId="2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43" fontId="9" fillId="0" borderId="2" xfId="1" applyFont="1" applyBorder="1" applyAlignment="1" applyProtection="1">
      <alignment horizontal="center" vertical="center"/>
    </xf>
    <xf numFmtId="165" fontId="5" fillId="0" borderId="2" xfId="1" applyNumberFormat="1" applyFont="1" applyBorder="1" applyAlignment="1" applyProtection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65" fontId="5" fillId="0" borderId="0" xfId="0" applyNumberFormat="1" applyFont="1" applyAlignment="1">
      <alignment horizontal="center" vertical="center"/>
    </xf>
    <xf numFmtId="43" fontId="5" fillId="0" borderId="0" xfId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3" fontId="9" fillId="0" borderId="5" xfId="1" applyFont="1" applyBorder="1" applyAlignment="1" applyProtection="1">
      <alignment vertical="center"/>
    </xf>
    <xf numFmtId="43" fontId="9" fillId="0" borderId="0" xfId="1" applyFont="1" applyBorder="1" applyAlignment="1" applyProtection="1">
      <alignment vertical="center"/>
    </xf>
    <xf numFmtId="43" fontId="6" fillId="5" borderId="6" xfId="1" applyFont="1" applyFill="1" applyBorder="1" applyAlignment="1" applyProtection="1">
      <alignment horizontal="left" vertical="center"/>
    </xf>
    <xf numFmtId="43" fontId="6" fillId="5" borderId="9" xfId="1" applyFont="1" applyFill="1" applyBorder="1" applyAlignment="1" applyProtection="1">
      <alignment horizontal="left" vertical="center"/>
    </xf>
    <xf numFmtId="43" fontId="6" fillId="5" borderId="10" xfId="1" applyFont="1" applyFill="1" applyBorder="1" applyAlignment="1" applyProtection="1">
      <alignment horizontal="center" vertical="center"/>
    </xf>
    <xf numFmtId="43" fontId="6" fillId="6" borderId="10" xfId="1" applyFont="1" applyFill="1" applyBorder="1" applyAlignment="1" applyProtection="1">
      <alignment horizontal="center" vertical="center"/>
    </xf>
    <xf numFmtId="0" fontId="9" fillId="0" borderId="9" xfId="0" applyFont="1" applyBorder="1" applyAlignment="1">
      <alignment horizontal="center" vertical="center"/>
    </xf>
    <xf numFmtId="43" fontId="5" fillId="0" borderId="10" xfId="1" applyFont="1" applyBorder="1" applyAlignment="1" applyProtection="1">
      <alignment vertical="center"/>
    </xf>
    <xf numFmtId="0" fontId="5" fillId="0" borderId="9" xfId="0" applyFont="1" applyBorder="1" applyAlignment="1">
      <alignment horizontal="center" vertical="center"/>
    </xf>
    <xf numFmtId="10" fontId="5" fillId="0" borderId="10" xfId="0" applyNumberFormat="1" applyFont="1" applyBorder="1" applyAlignment="1">
      <alignment vertical="center"/>
    </xf>
    <xf numFmtId="43" fontId="8" fillId="7" borderId="13" xfId="1" applyFont="1" applyFill="1" applyBorder="1" applyAlignment="1" applyProtection="1">
      <alignment horizontal="center" vertical="center"/>
    </xf>
    <xf numFmtId="43" fontId="5" fillId="7" borderId="14" xfId="1" applyFont="1" applyFill="1" applyBorder="1" applyAlignment="1" applyProtection="1">
      <alignment horizontal="center" vertical="center"/>
    </xf>
    <xf numFmtId="0" fontId="0" fillId="0" borderId="2" xfId="0" applyBorder="1"/>
    <xf numFmtId="10" fontId="0" fillId="0" borderId="0" xfId="0" applyNumberFormat="1"/>
    <xf numFmtId="4" fontId="0" fillId="0" borderId="0" xfId="0" applyNumberFormat="1"/>
    <xf numFmtId="166" fontId="5" fillId="11" borderId="15" xfId="1" applyNumberFormat="1" applyFont="1" applyFill="1" applyBorder="1" applyAlignment="1" applyProtection="1">
      <alignment horizontal="center" vertical="center"/>
    </xf>
    <xf numFmtId="166" fontId="5" fillId="11" borderId="16" xfId="1" applyNumberFormat="1" applyFont="1" applyFill="1" applyBorder="1" applyAlignment="1" applyProtection="1">
      <alignment horizontal="justify" vertical="center"/>
    </xf>
    <xf numFmtId="166" fontId="5" fillId="11" borderId="16" xfId="1" applyNumberFormat="1" applyFont="1" applyFill="1" applyBorder="1" applyAlignment="1" applyProtection="1">
      <alignment horizontal="center" vertical="center"/>
    </xf>
    <xf numFmtId="166" fontId="5" fillId="0" borderId="16" xfId="1" applyNumberFormat="1" applyFont="1" applyFill="1" applyBorder="1" applyAlignment="1" applyProtection="1">
      <alignment vertical="center"/>
    </xf>
    <xf numFmtId="166" fontId="5" fillId="11" borderId="17" xfId="1" applyNumberFormat="1" applyFont="1" applyFill="1" applyBorder="1" applyAlignment="1" applyProtection="1">
      <alignment vertical="center"/>
    </xf>
    <xf numFmtId="166" fontId="5" fillId="11" borderId="18" xfId="1" applyNumberFormat="1" applyFont="1" applyFill="1" applyBorder="1" applyAlignment="1" applyProtection="1">
      <alignment horizontal="center" vertical="center"/>
    </xf>
    <xf numFmtId="166" fontId="5" fillId="11" borderId="0" xfId="1" applyNumberFormat="1" applyFont="1" applyFill="1" applyBorder="1" applyAlignment="1" applyProtection="1">
      <alignment horizontal="justify" vertical="center"/>
    </xf>
    <xf numFmtId="166" fontId="5" fillId="11" borderId="0" xfId="1" applyNumberFormat="1" applyFont="1" applyFill="1" applyBorder="1" applyAlignment="1" applyProtection="1">
      <alignment horizontal="center" vertical="center"/>
    </xf>
    <xf numFmtId="166" fontId="5" fillId="0" borderId="0" xfId="1" applyNumberFormat="1" applyFont="1" applyFill="1" applyBorder="1" applyAlignment="1" applyProtection="1">
      <alignment vertical="center"/>
    </xf>
    <xf numFmtId="166" fontId="5" fillId="11" borderId="19" xfId="1" applyNumberFormat="1" applyFont="1" applyFill="1" applyBorder="1" applyAlignment="1" applyProtection="1">
      <alignment vertical="center"/>
    </xf>
    <xf numFmtId="166" fontId="10" fillId="11" borderId="24" xfId="1" applyNumberFormat="1" applyFont="1" applyFill="1" applyBorder="1" applyAlignment="1" applyProtection="1">
      <alignment horizontal="left" vertical="center"/>
    </xf>
    <xf numFmtId="166" fontId="10" fillId="11" borderId="27" xfId="1" applyNumberFormat="1" applyFont="1" applyFill="1" applyBorder="1" applyAlignment="1" applyProtection="1">
      <alignment horizontal="left" vertical="center"/>
    </xf>
    <xf numFmtId="166" fontId="10" fillId="11" borderId="28" xfId="1" applyNumberFormat="1" applyFont="1" applyFill="1" applyBorder="1" applyAlignment="1" applyProtection="1">
      <alignment horizontal="left" vertical="center"/>
    </xf>
    <xf numFmtId="166" fontId="10" fillId="11" borderId="19" xfId="1" applyNumberFormat="1" applyFont="1" applyFill="1" applyBorder="1" applyAlignment="1" applyProtection="1">
      <alignment horizontal="left" vertical="center"/>
    </xf>
    <xf numFmtId="166" fontId="10" fillId="11" borderId="19" xfId="1" applyNumberFormat="1" applyFont="1" applyFill="1" applyBorder="1" applyAlignment="1" applyProtection="1">
      <alignment horizontal="center" vertical="center"/>
    </xf>
    <xf numFmtId="167" fontId="10" fillId="13" borderId="31" xfId="2" applyFont="1" applyFill="1" applyBorder="1" applyAlignment="1" applyProtection="1">
      <alignment horizontal="center" vertical="center" wrapText="1"/>
    </xf>
    <xf numFmtId="167" fontId="10" fillId="13" borderId="32" xfId="2" applyFont="1" applyFill="1" applyBorder="1" applyAlignment="1" applyProtection="1">
      <alignment horizontal="center" vertical="center" wrapText="1"/>
    </xf>
    <xf numFmtId="43" fontId="10" fillId="13" borderId="33" xfId="1" applyFont="1" applyFill="1" applyBorder="1" applyAlignment="1" applyProtection="1">
      <alignment vertical="center" wrapText="1"/>
    </xf>
    <xf numFmtId="43" fontId="10" fillId="13" borderId="33" xfId="1" applyFont="1" applyFill="1" applyBorder="1" applyAlignment="1" applyProtection="1">
      <alignment horizontal="center" vertical="center" wrapText="1"/>
    </xf>
    <xf numFmtId="0" fontId="10" fillId="11" borderId="19" xfId="0" applyFont="1" applyFill="1" applyBorder="1" applyAlignment="1">
      <alignment horizontal="center" wrapText="1"/>
    </xf>
    <xf numFmtId="0" fontId="5" fillId="14" borderId="2" xfId="0" applyFont="1" applyFill="1" applyBorder="1" applyAlignment="1">
      <alignment horizontal="center" vertical="center"/>
    </xf>
    <xf numFmtId="0" fontId="10" fillId="14" borderId="2" xfId="0" applyFont="1" applyFill="1" applyBorder="1" applyAlignment="1">
      <alignment horizontal="justify" vertical="center" wrapText="1"/>
    </xf>
    <xf numFmtId="0" fontId="5" fillId="14" borderId="2" xfId="0" applyFont="1" applyFill="1" applyBorder="1" applyAlignment="1">
      <alignment horizontal="justify" vertical="center" wrapText="1"/>
    </xf>
    <xf numFmtId="0" fontId="5" fillId="11" borderId="19" xfId="0" applyFont="1" applyFill="1" applyBorder="1" applyAlignment="1">
      <alignment horizontal="justify" vertical="center" wrapText="1"/>
    </xf>
    <xf numFmtId="167" fontId="5" fillId="0" borderId="2" xfId="2" applyFont="1" applyFill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justify" vertical="top" wrapText="1"/>
    </xf>
    <xf numFmtId="43" fontId="5" fillId="15" borderId="2" xfId="1" applyFont="1" applyFill="1" applyBorder="1" applyAlignment="1" applyProtection="1">
      <alignment horizontal="center" vertical="center"/>
    </xf>
    <xf numFmtId="4" fontId="10" fillId="15" borderId="2" xfId="2" applyNumberFormat="1" applyFont="1" applyFill="1" applyBorder="1" applyAlignment="1" applyProtection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11" borderId="19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justify" vertical="top" wrapText="1"/>
    </xf>
    <xf numFmtId="43" fontId="10" fillId="0" borderId="2" xfId="1" applyFont="1" applyFill="1" applyBorder="1" applyAlignment="1" applyProtection="1">
      <alignment vertical="center" wrapText="1"/>
    </xf>
    <xf numFmtId="0" fontId="5" fillId="0" borderId="2" xfId="0" applyFont="1" applyBorder="1" applyAlignment="1">
      <alignment horizontal="center" vertical="center"/>
    </xf>
    <xf numFmtId="4" fontId="10" fillId="0" borderId="2" xfId="2" applyNumberFormat="1" applyFont="1" applyFill="1" applyBorder="1" applyAlignment="1" applyProtection="1">
      <alignment horizontal="right" vertical="center"/>
    </xf>
    <xf numFmtId="43" fontId="5" fillId="0" borderId="2" xfId="1" applyFont="1" applyFill="1" applyBorder="1" applyAlignment="1" applyProtection="1">
      <alignment vertical="center"/>
    </xf>
    <xf numFmtId="4" fontId="5" fillId="0" borderId="2" xfId="2" applyNumberFormat="1" applyFont="1" applyFill="1" applyBorder="1" applyAlignment="1" applyProtection="1">
      <alignment horizontal="right" vertical="center"/>
    </xf>
    <xf numFmtId="167" fontId="10" fillId="0" borderId="2" xfId="2" applyFont="1" applyFill="1" applyBorder="1" applyAlignment="1" applyProtection="1">
      <alignment horizontal="center" vertical="center" wrapText="1"/>
    </xf>
    <xf numFmtId="0" fontId="5" fillId="11" borderId="19" xfId="0" applyFont="1" applyFill="1" applyBorder="1" applyAlignment="1">
      <alignment horizontal="center" vertical="center"/>
    </xf>
    <xf numFmtId="43" fontId="10" fillId="0" borderId="2" xfId="1" applyFont="1" applyFill="1" applyBorder="1" applyAlignment="1" applyProtection="1">
      <alignment horizontal="center" vertical="center" wrapText="1"/>
    </xf>
    <xf numFmtId="4" fontId="5" fillId="11" borderId="19" xfId="2" applyNumberFormat="1" applyFont="1" applyFill="1" applyBorder="1" applyAlignment="1" applyProtection="1">
      <alignment horizontal="right" vertical="center"/>
    </xf>
    <xf numFmtId="167" fontId="10" fillId="0" borderId="2" xfId="2" applyFont="1" applyFill="1" applyBorder="1" applyAlignment="1" applyProtection="1">
      <alignment horizontal="left" vertical="center" wrapText="1"/>
    </xf>
    <xf numFmtId="167" fontId="12" fillId="0" borderId="2" xfId="2" applyFont="1" applyFill="1" applyBorder="1" applyAlignment="1" applyProtection="1">
      <alignment horizontal="left" vertical="center" wrapText="1"/>
    </xf>
    <xf numFmtId="43" fontId="5" fillId="16" borderId="2" xfId="1" applyFont="1" applyFill="1" applyBorder="1" applyAlignment="1" applyProtection="1">
      <alignment horizontal="center" vertical="center"/>
    </xf>
    <xf numFmtId="4" fontId="5" fillId="11" borderId="4" xfId="2" applyNumberFormat="1" applyFont="1" applyFill="1" applyBorder="1" applyAlignment="1" applyProtection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43" fontId="12" fillId="17" borderId="2" xfId="1" applyFont="1" applyFill="1" applyBorder="1" applyAlignment="1" applyProtection="1">
      <alignment horizontal="center" vertical="center" wrapText="1"/>
    </xf>
    <xf numFmtId="0" fontId="5" fillId="14" borderId="35" xfId="0" applyFont="1" applyFill="1" applyBorder="1" applyAlignment="1">
      <alignment horizontal="center" vertical="center"/>
    </xf>
    <xf numFmtId="0" fontId="10" fillId="14" borderId="36" xfId="0" applyFont="1" applyFill="1" applyBorder="1" applyAlignment="1">
      <alignment horizontal="justify" vertical="center" wrapText="1"/>
    </xf>
    <xf numFmtId="43" fontId="5" fillId="14" borderId="36" xfId="1" applyFont="1" applyFill="1" applyBorder="1" applyAlignment="1" applyProtection="1">
      <alignment horizontal="center" vertical="center"/>
    </xf>
    <xf numFmtId="4" fontId="5" fillId="14" borderId="36" xfId="2" applyNumberFormat="1" applyFont="1" applyFill="1" applyBorder="1" applyAlignment="1" applyProtection="1">
      <alignment horizontal="right" vertical="center"/>
    </xf>
    <xf numFmtId="4" fontId="5" fillId="14" borderId="37" xfId="2" applyNumberFormat="1" applyFont="1" applyFill="1" applyBorder="1" applyAlignment="1" applyProtection="1">
      <alignment horizontal="right"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justify" vertical="top" wrapText="1"/>
    </xf>
    <xf numFmtId="43" fontId="5" fillId="15" borderId="40" xfId="1" applyFont="1" applyFill="1" applyBorder="1" applyAlignment="1" applyProtection="1">
      <alignment horizontal="center" vertical="center"/>
    </xf>
    <xf numFmtId="4" fontId="10" fillId="15" borderId="39" xfId="2" applyNumberFormat="1" applyFont="1" applyFill="1" applyBorder="1" applyAlignment="1" applyProtection="1">
      <alignment horizontal="right" vertical="center"/>
    </xf>
    <xf numFmtId="0" fontId="5" fillId="18" borderId="41" xfId="0" applyFont="1" applyFill="1" applyBorder="1" applyAlignment="1">
      <alignment vertical="center"/>
    </xf>
    <xf numFmtId="0" fontId="5" fillId="18" borderId="42" xfId="0" applyFont="1" applyFill="1" applyBorder="1" applyAlignment="1">
      <alignment vertical="center"/>
    </xf>
    <xf numFmtId="0" fontId="5" fillId="11" borderId="19" xfId="0" applyFont="1" applyFill="1" applyBorder="1" applyAlignment="1">
      <alignment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justify" vertical="top" wrapText="1"/>
    </xf>
    <xf numFmtId="43" fontId="5" fillId="0" borderId="29" xfId="1" applyFont="1" applyFill="1" applyBorder="1" applyAlignment="1" applyProtection="1">
      <alignment horizontal="center" vertical="center"/>
    </xf>
    <xf numFmtId="4" fontId="5" fillId="0" borderId="29" xfId="2" applyNumberFormat="1" applyFont="1" applyFill="1" applyBorder="1" applyAlignment="1" applyProtection="1">
      <alignment horizontal="right" vertical="center"/>
    </xf>
    <xf numFmtId="0" fontId="5" fillId="0" borderId="29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5" fillId="10" borderId="29" xfId="0" applyFont="1" applyFill="1" applyBorder="1" applyAlignment="1">
      <alignment horizontal="left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29" xfId="0" applyFont="1" applyBorder="1" applyAlignment="1">
      <alignment horizontal="left" vertical="center"/>
    </xf>
    <xf numFmtId="43" fontId="5" fillId="0" borderId="29" xfId="1" applyFont="1" applyFill="1" applyBorder="1" applyAlignment="1" applyProtection="1">
      <alignment vertical="center"/>
    </xf>
    <xf numFmtId="4" fontId="5" fillId="0" borderId="30" xfId="0" applyNumberFormat="1" applyFont="1" applyBorder="1" applyAlignment="1">
      <alignment vertical="center"/>
    </xf>
    <xf numFmtId="43" fontId="5" fillId="0" borderId="33" xfId="1" applyFont="1" applyFill="1" applyBorder="1" applyAlignment="1" applyProtection="1">
      <alignment vertical="center"/>
    </xf>
    <xf numFmtId="43" fontId="5" fillId="0" borderId="43" xfId="1" applyFont="1" applyFill="1" applyBorder="1" applyAlignment="1" applyProtection="1">
      <alignment vertical="center"/>
    </xf>
    <xf numFmtId="43" fontId="5" fillId="0" borderId="44" xfId="1" applyFont="1" applyFill="1" applyBorder="1" applyAlignment="1" applyProtection="1">
      <alignment vertical="center"/>
    </xf>
    <xf numFmtId="0" fontId="10" fillId="19" borderId="29" xfId="0" applyFont="1" applyFill="1" applyBorder="1" applyAlignment="1">
      <alignment horizontal="justify" vertical="top" wrapText="1"/>
    </xf>
    <xf numFmtId="0" fontId="5" fillId="0" borderId="18" xfId="0" applyFont="1" applyBorder="1" applyAlignment="1">
      <alignment horizontal="center" vertical="center"/>
    </xf>
    <xf numFmtId="0" fontId="5" fillId="0" borderId="0" xfId="0" applyFont="1" applyAlignment="1">
      <alignment horizontal="justify" vertical="top" wrapText="1"/>
    </xf>
    <xf numFmtId="43" fontId="5" fillId="0" borderId="0" xfId="1" applyFont="1" applyFill="1" applyBorder="1" applyAlignment="1" applyProtection="1">
      <alignment horizontal="center" vertical="center"/>
    </xf>
    <xf numFmtId="4" fontId="5" fillId="0" borderId="0" xfId="2" applyNumberFormat="1" applyFont="1" applyFill="1" applyBorder="1" applyAlignment="1" applyProtection="1">
      <alignment horizontal="right" vertical="center"/>
    </xf>
    <xf numFmtId="43" fontId="5" fillId="0" borderId="0" xfId="1" applyFont="1" applyFill="1" applyBorder="1" applyAlignment="1" applyProtection="1">
      <alignment vertical="center"/>
    </xf>
    <xf numFmtId="0" fontId="5" fillId="0" borderId="19" xfId="0" applyFont="1" applyBorder="1" applyAlignment="1">
      <alignment vertical="center"/>
    </xf>
    <xf numFmtId="4" fontId="8" fillId="11" borderId="19" xfId="0" applyNumberFormat="1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justify" vertical="top" wrapText="1"/>
    </xf>
    <xf numFmtId="43" fontId="5" fillId="16" borderId="27" xfId="1" applyFont="1" applyFill="1" applyBorder="1" applyAlignment="1" applyProtection="1">
      <alignment horizontal="center" vertical="center"/>
    </xf>
    <xf numFmtId="4" fontId="5" fillId="17" borderId="27" xfId="2" applyNumberFormat="1" applyFont="1" applyFill="1" applyBorder="1" applyAlignment="1" applyProtection="1">
      <alignment horizontal="right" vertical="center"/>
    </xf>
    <xf numFmtId="0" fontId="5" fillId="0" borderId="27" xfId="0" applyFont="1" applyBorder="1" applyAlignment="1">
      <alignment vertical="center"/>
    </xf>
    <xf numFmtId="43" fontId="5" fillId="0" borderId="27" xfId="1" applyFont="1" applyFill="1" applyBorder="1" applyAlignment="1" applyProtection="1">
      <alignment vertical="center"/>
    </xf>
    <xf numFmtId="0" fontId="8" fillId="0" borderId="27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23" xfId="0" applyFont="1" applyBorder="1" applyAlignment="1">
      <alignment horizontal="justify" vertical="top" wrapText="1"/>
    </xf>
    <xf numFmtId="43" fontId="5" fillId="0" borderId="23" xfId="1" applyFont="1" applyFill="1" applyBorder="1" applyAlignment="1" applyProtection="1">
      <alignment horizontal="center" vertical="center"/>
    </xf>
    <xf numFmtId="4" fontId="5" fillId="0" borderId="23" xfId="2" applyNumberFormat="1" applyFont="1" applyFill="1" applyBorder="1" applyAlignment="1" applyProtection="1">
      <alignment horizontal="right" vertical="center"/>
    </xf>
    <xf numFmtId="0" fontId="5" fillId="0" borderId="23" xfId="0" applyFont="1" applyBorder="1" applyAlignment="1">
      <alignment vertical="center"/>
    </xf>
    <xf numFmtId="43" fontId="5" fillId="0" borderId="23" xfId="1" applyFont="1" applyFill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5" fillId="0" borderId="45" xfId="0" applyFont="1" applyBorder="1" applyAlignment="1">
      <alignment horizontal="center" vertical="center"/>
    </xf>
    <xf numFmtId="0" fontId="5" fillId="0" borderId="45" xfId="0" applyFont="1" applyBorder="1" applyAlignment="1">
      <alignment horizontal="justify" vertical="top" wrapText="1"/>
    </xf>
    <xf numFmtId="43" fontId="5" fillId="16" borderId="45" xfId="1" applyFont="1" applyFill="1" applyBorder="1" applyAlignment="1" applyProtection="1">
      <alignment horizontal="center" vertical="center"/>
    </xf>
    <xf numFmtId="4" fontId="5" fillId="17" borderId="45" xfId="2" applyNumberFormat="1" applyFont="1" applyFill="1" applyBorder="1" applyAlignment="1" applyProtection="1">
      <alignment horizontal="right" vertical="center"/>
    </xf>
    <xf numFmtId="0" fontId="5" fillId="0" borderId="45" xfId="0" applyFont="1" applyBorder="1" applyAlignment="1">
      <alignment vertical="center"/>
    </xf>
    <xf numFmtId="43" fontId="5" fillId="0" borderId="45" xfId="1" applyFont="1" applyFill="1" applyBorder="1" applyAlignment="1" applyProtection="1">
      <alignment vertical="center"/>
    </xf>
    <xf numFmtId="43" fontId="5" fillId="0" borderId="45" xfId="0" applyNumberFormat="1" applyFont="1" applyBorder="1" applyAlignment="1">
      <alignment vertical="center"/>
    </xf>
    <xf numFmtId="0" fontId="5" fillId="11" borderId="19" xfId="0" applyFont="1" applyFill="1" applyBorder="1" applyAlignment="1">
      <alignment horizontal="center" vertical="center" wrapText="1"/>
    </xf>
    <xf numFmtId="4" fontId="5" fillId="17" borderId="2" xfId="2" applyNumberFormat="1" applyFont="1" applyFill="1" applyBorder="1" applyAlignment="1" applyProtection="1">
      <alignment horizontal="right"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left" vertical="top" wrapText="1"/>
    </xf>
    <xf numFmtId="43" fontId="5" fillId="0" borderId="2" xfId="1" applyFont="1" applyFill="1" applyBorder="1" applyAlignment="1" applyProtection="1">
      <alignment horizontal="center" vertical="center"/>
    </xf>
    <xf numFmtId="43" fontId="5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horizontal="right" vertical="top" wrapText="1"/>
    </xf>
    <xf numFmtId="43" fontId="5" fillId="17" borderId="2" xfId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left" vertical="top" wrapText="1"/>
    </xf>
    <xf numFmtId="43" fontId="5" fillId="0" borderId="19" xfId="0" applyNumberFormat="1" applyFont="1" applyBorder="1" applyAlignment="1">
      <alignment vertical="center"/>
    </xf>
    <xf numFmtId="0" fontId="5" fillId="0" borderId="29" xfId="0" applyFont="1" applyBorder="1" applyAlignment="1">
      <alignment horizontal="justify" vertical="center"/>
    </xf>
    <xf numFmtId="167" fontId="5" fillId="15" borderId="46" xfId="2" applyFont="1" applyFill="1" applyBorder="1" applyAlignment="1" applyProtection="1">
      <alignment horizontal="center" vertical="center"/>
    </xf>
    <xf numFmtId="4" fontId="10" fillId="15" borderId="47" xfId="2" applyNumberFormat="1" applyFont="1" applyFill="1" applyBorder="1" applyAlignment="1" applyProtection="1">
      <alignment horizontal="right" vertical="center"/>
    </xf>
    <xf numFmtId="43" fontId="5" fillId="0" borderId="48" xfId="1" applyFont="1" applyFill="1" applyBorder="1" applyAlignment="1" applyProtection="1">
      <alignment vertical="center"/>
    </xf>
    <xf numFmtId="43" fontId="5" fillId="0" borderId="49" xfId="1" applyFont="1" applyFill="1" applyBorder="1" applyAlignment="1" applyProtection="1">
      <alignment vertical="center"/>
    </xf>
    <xf numFmtId="43" fontId="5" fillId="0" borderId="50" xfId="1" applyFont="1" applyFill="1" applyBorder="1" applyAlignment="1" applyProtection="1">
      <alignment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14" fillId="0" borderId="0" xfId="0" applyFont="1"/>
    <xf numFmtId="43" fontId="5" fillId="0" borderId="33" xfId="1" applyFont="1" applyFill="1" applyBorder="1" applyAlignment="1" applyProtection="1">
      <alignment horizontal="center" vertical="center"/>
    </xf>
    <xf numFmtId="4" fontId="5" fillId="0" borderId="33" xfId="2" applyNumberFormat="1" applyFont="1" applyFill="1" applyBorder="1" applyAlignment="1" applyProtection="1">
      <alignment horizontal="center" vertical="center"/>
    </xf>
    <xf numFmtId="0" fontId="5" fillId="0" borderId="52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vertical="center"/>
    </xf>
    <xf numFmtId="166" fontId="5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horizontal="justify" vertical="center"/>
    </xf>
    <xf numFmtId="0" fontId="5" fillId="0" borderId="2" xfId="0" applyFont="1" applyBorder="1" applyAlignment="1">
      <alignment horizontal="right" vertical="center"/>
    </xf>
    <xf numFmtId="43" fontId="5" fillId="0" borderId="19" xfId="1" applyFont="1" applyFill="1" applyBorder="1" applyAlignment="1" applyProtection="1">
      <alignment vertical="center"/>
    </xf>
    <xf numFmtId="0" fontId="5" fillId="0" borderId="49" xfId="0" applyFont="1" applyBorder="1" applyAlignment="1">
      <alignment horizontal="justify" vertical="top" wrapText="1"/>
    </xf>
    <xf numFmtId="43" fontId="5" fillId="0" borderId="49" xfId="1" applyFont="1" applyFill="1" applyBorder="1" applyAlignment="1" applyProtection="1">
      <alignment horizontal="center" vertical="center"/>
    </xf>
    <xf numFmtId="4" fontId="5" fillId="0" borderId="49" xfId="2" applyNumberFormat="1" applyFont="1" applyFill="1" applyBorder="1" applyAlignment="1" applyProtection="1">
      <alignment horizontal="right" vertical="center"/>
    </xf>
    <xf numFmtId="0" fontId="5" fillId="0" borderId="49" xfId="0" applyFont="1" applyBorder="1" applyAlignment="1">
      <alignment vertical="center"/>
    </xf>
    <xf numFmtId="0" fontId="5" fillId="0" borderId="53" xfId="0" applyFont="1" applyBorder="1" applyAlignment="1">
      <alignment horizontal="justify" vertical="center"/>
    </xf>
    <xf numFmtId="43" fontId="5" fillId="0" borderId="54" xfId="1" applyFont="1" applyFill="1" applyBorder="1" applyAlignment="1" applyProtection="1">
      <alignment vertical="center"/>
    </xf>
    <xf numFmtId="43" fontId="5" fillId="0" borderId="30" xfId="1" applyFont="1" applyFill="1" applyBorder="1" applyAlignment="1" applyProtection="1">
      <alignment vertical="center"/>
    </xf>
    <xf numFmtId="0" fontId="5" fillId="0" borderId="55" xfId="0" applyFont="1" applyBorder="1" applyAlignment="1">
      <alignment horizontal="center" vertical="center"/>
    </xf>
    <xf numFmtId="0" fontId="5" fillId="0" borderId="56" xfId="0" applyFont="1" applyBorder="1" applyAlignment="1">
      <alignment horizontal="justify" vertical="center"/>
    </xf>
    <xf numFmtId="43" fontId="5" fillId="0" borderId="56" xfId="1" applyFont="1" applyFill="1" applyBorder="1" applyAlignment="1" applyProtection="1">
      <alignment horizontal="center" vertical="center"/>
    </xf>
    <xf numFmtId="4" fontId="5" fillId="0" borderId="56" xfId="2" applyNumberFormat="1" applyFont="1" applyFill="1" applyBorder="1" applyAlignment="1" applyProtection="1">
      <alignment horizontal="right" vertical="center"/>
    </xf>
    <xf numFmtId="43" fontId="5" fillId="0" borderId="56" xfId="1" applyFont="1" applyFill="1" applyBorder="1" applyAlignment="1" applyProtection="1">
      <alignment vertical="center"/>
    </xf>
    <xf numFmtId="43" fontId="5" fillId="0" borderId="57" xfId="1" applyFont="1" applyFill="1" applyBorder="1" applyAlignment="1" applyProtection="1">
      <alignment vertical="center"/>
    </xf>
    <xf numFmtId="43" fontId="5" fillId="11" borderId="19" xfId="1" applyFont="1" applyFill="1" applyBorder="1" applyAlignment="1" applyProtection="1">
      <alignment vertical="center"/>
    </xf>
    <xf numFmtId="49" fontId="5" fillId="15" borderId="2" xfId="0" applyNumberFormat="1" applyFont="1" applyFill="1" applyBorder="1" applyAlignment="1">
      <alignment horizontal="center" vertical="center"/>
    </xf>
    <xf numFmtId="4" fontId="8" fillId="15" borderId="2" xfId="2" applyNumberFormat="1" applyFont="1" applyFill="1" applyBorder="1" applyAlignment="1" applyProtection="1">
      <alignment horizontal="right" vertical="center"/>
    </xf>
    <xf numFmtId="4" fontId="5" fillId="15" borderId="2" xfId="2" applyNumberFormat="1" applyFont="1" applyFill="1" applyBorder="1" applyAlignment="1" applyProtection="1">
      <alignment horizontal="right" vertical="center"/>
    </xf>
    <xf numFmtId="167" fontId="5" fillId="15" borderId="2" xfId="2" applyFont="1" applyFill="1" applyBorder="1" applyAlignment="1" applyProtection="1">
      <alignment horizontal="center" vertical="center"/>
    </xf>
    <xf numFmtId="0" fontId="14" fillId="0" borderId="2" xfId="0" applyFont="1" applyBorder="1"/>
    <xf numFmtId="49" fontId="5" fillId="0" borderId="2" xfId="0" applyNumberFormat="1" applyFont="1" applyBorder="1" applyAlignment="1">
      <alignment horizontal="justify" vertical="top" wrapText="1"/>
    </xf>
    <xf numFmtId="4" fontId="14" fillId="0" borderId="2" xfId="0" applyNumberFormat="1" applyFont="1" applyBorder="1"/>
    <xf numFmtId="0" fontId="5" fillId="10" borderId="18" xfId="0" applyFont="1" applyFill="1" applyBorder="1" applyAlignment="1">
      <alignment horizontal="center" vertical="center"/>
    </xf>
    <xf numFmtId="0" fontId="5" fillId="10" borderId="0" xfId="0" applyFont="1" applyFill="1" applyAlignment="1">
      <alignment horizontal="justify" vertical="center" wrapText="1"/>
    </xf>
    <xf numFmtId="43" fontId="5" fillId="10" borderId="0" xfId="1" applyFont="1" applyFill="1" applyBorder="1" applyAlignment="1" applyProtection="1">
      <alignment horizontal="center" vertical="center"/>
    </xf>
    <xf numFmtId="4" fontId="5" fillId="10" borderId="0" xfId="2" applyNumberFormat="1" applyFont="1" applyFill="1" applyBorder="1" applyAlignment="1" applyProtection="1">
      <alignment horizontal="right" vertical="center"/>
    </xf>
    <xf numFmtId="4" fontId="5" fillId="10" borderId="19" xfId="2" applyNumberFormat="1" applyFont="1" applyFill="1" applyBorder="1" applyAlignment="1" applyProtection="1">
      <alignment horizontal="right" vertical="center"/>
    </xf>
    <xf numFmtId="4" fontId="5" fillId="0" borderId="19" xfId="2" applyNumberFormat="1" applyFont="1" applyFill="1" applyBorder="1" applyAlignment="1" applyProtection="1">
      <alignment horizontal="right" vertical="center"/>
    </xf>
    <xf numFmtId="0" fontId="5" fillId="20" borderId="52" xfId="0" applyFont="1" applyFill="1" applyBorder="1" applyAlignment="1">
      <alignment horizontal="center" vertical="center"/>
    </xf>
    <xf numFmtId="0" fontId="5" fillId="20" borderId="49" xfId="0" applyFont="1" applyFill="1" applyBorder="1" applyAlignment="1">
      <alignment horizontal="justify" vertical="center" wrapText="1"/>
    </xf>
    <xf numFmtId="43" fontId="5" fillId="21" borderId="49" xfId="1" applyFont="1" applyFill="1" applyBorder="1" applyAlignment="1" applyProtection="1">
      <alignment horizontal="center" vertical="center"/>
    </xf>
    <xf numFmtId="4" fontId="5" fillId="21" borderId="49" xfId="2" applyNumberFormat="1" applyFont="1" applyFill="1" applyBorder="1" applyAlignment="1" applyProtection="1">
      <alignment horizontal="right" vertical="center"/>
    </xf>
    <xf numFmtId="4" fontId="5" fillId="21" borderId="58" xfId="2" applyNumberFormat="1" applyFont="1" applyFill="1" applyBorder="1" applyAlignment="1" applyProtection="1">
      <alignment horizontal="right" vertical="center"/>
    </xf>
    <xf numFmtId="0" fontId="5" fillId="20" borderId="18" xfId="0" applyFont="1" applyFill="1" applyBorder="1" applyAlignment="1">
      <alignment horizontal="center" vertical="center"/>
    </xf>
    <xf numFmtId="0" fontId="10" fillId="0" borderId="39" xfId="0" applyFont="1" applyBorder="1" applyAlignment="1">
      <alignment horizontal="justify" vertical="top" wrapText="1"/>
    </xf>
    <xf numFmtId="43" fontId="5" fillId="18" borderId="59" xfId="1" applyFont="1" applyFill="1" applyBorder="1" applyAlignment="1" applyProtection="1">
      <alignment horizontal="center" vertical="center"/>
    </xf>
    <xf numFmtId="4" fontId="5" fillId="18" borderId="32" xfId="2" applyNumberFormat="1" applyFont="1" applyFill="1" applyBorder="1" applyAlignment="1" applyProtection="1">
      <alignment horizontal="right" vertical="center"/>
    </xf>
    <xf numFmtId="0" fontId="5" fillId="0" borderId="60" xfId="0" applyFont="1" applyBorder="1" applyAlignment="1">
      <alignment horizontal="justify" vertical="top" wrapText="1"/>
    </xf>
    <xf numFmtId="43" fontId="5" fillId="14" borderId="50" xfId="1" applyFont="1" applyFill="1" applyBorder="1" applyAlignment="1" applyProtection="1">
      <alignment horizontal="center" vertical="center"/>
    </xf>
    <xf numFmtId="0" fontId="5" fillId="0" borderId="61" xfId="0" applyFont="1" applyBorder="1" applyAlignment="1">
      <alignment horizontal="center" vertical="center"/>
    </xf>
    <xf numFmtId="43" fontId="5" fillId="0" borderId="61" xfId="1" applyFont="1" applyFill="1" applyBorder="1" applyAlignment="1" applyProtection="1">
      <alignment vertical="center"/>
    </xf>
    <xf numFmtId="43" fontId="5" fillId="0" borderId="19" xfId="1" applyFont="1" applyFill="1" applyBorder="1" applyAlignment="1" applyProtection="1">
      <alignment horizontal="center" vertical="center"/>
    </xf>
    <xf numFmtId="0" fontId="5" fillId="0" borderId="62" xfId="0" applyFont="1" applyBorder="1"/>
    <xf numFmtId="0" fontId="5" fillId="0" borderId="63" xfId="0" applyFont="1" applyBorder="1" applyAlignment="1">
      <alignment horizontal="justify" vertical="top" wrapText="1"/>
    </xf>
    <xf numFmtId="4" fontId="5" fillId="0" borderId="64" xfId="2" applyNumberFormat="1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horizontal="justify" vertical="top" wrapText="1"/>
    </xf>
    <xf numFmtId="0" fontId="14" fillId="0" borderId="50" xfId="0" applyFont="1" applyBorder="1" applyAlignment="1">
      <alignment vertical="center"/>
    </xf>
    <xf numFmtId="4" fontId="14" fillId="0" borderId="50" xfId="2" applyNumberFormat="1" applyFont="1" applyFill="1" applyBorder="1" applyAlignment="1" applyProtection="1">
      <alignment horizontal="right" vertical="center"/>
    </xf>
    <xf numFmtId="0" fontId="14" fillId="0" borderId="50" xfId="0" applyFont="1" applyBorder="1" applyAlignment="1">
      <alignment horizontal="center" vertical="center"/>
    </xf>
    <xf numFmtId="0" fontId="14" fillId="0" borderId="65" xfId="0" applyFont="1" applyBorder="1" applyAlignment="1">
      <alignment vertical="center"/>
    </xf>
    <xf numFmtId="4" fontId="14" fillId="0" borderId="50" xfId="0" applyNumberFormat="1" applyFont="1" applyBorder="1" applyAlignment="1">
      <alignment vertical="center"/>
    </xf>
    <xf numFmtId="4" fontId="14" fillId="0" borderId="65" xfId="0" applyNumberFormat="1" applyFont="1" applyBorder="1" applyAlignment="1">
      <alignment vertical="center"/>
    </xf>
    <xf numFmtId="4" fontId="14" fillId="22" borderId="65" xfId="0" applyNumberFormat="1" applyFont="1" applyFill="1" applyBorder="1" applyAlignment="1">
      <alignment vertical="center"/>
    </xf>
    <xf numFmtId="4" fontId="14" fillId="17" borderId="50" xfId="0" applyNumberFormat="1" applyFont="1" applyFill="1" applyBorder="1" applyAlignment="1">
      <alignment vertical="center"/>
    </xf>
    <xf numFmtId="4" fontId="14" fillId="23" borderId="50" xfId="0" applyNumberFormat="1" applyFont="1" applyFill="1" applyBorder="1" applyAlignment="1">
      <alignment vertical="center"/>
    </xf>
    <xf numFmtId="4" fontId="14" fillId="18" borderId="65" xfId="0" applyNumberFormat="1" applyFont="1" applyFill="1" applyBorder="1" applyAlignment="1">
      <alignment vertical="center"/>
    </xf>
    <xf numFmtId="0" fontId="14" fillId="0" borderId="56" xfId="0" applyFont="1" applyBorder="1" applyAlignment="1">
      <alignment vertical="center"/>
    </xf>
    <xf numFmtId="4" fontId="14" fillId="0" borderId="56" xfId="0" applyNumberFormat="1" applyFont="1" applyBorder="1" applyAlignment="1">
      <alignment vertical="center"/>
    </xf>
    <xf numFmtId="4" fontId="14" fillId="0" borderId="57" xfId="0" applyNumberFormat="1" applyFont="1" applyBorder="1" applyAlignment="1">
      <alignment vertical="center"/>
    </xf>
    <xf numFmtId="0" fontId="10" fillId="0" borderId="50" xfId="0" applyFont="1" applyBorder="1"/>
    <xf numFmtId="43" fontId="5" fillId="18" borderId="50" xfId="1" applyFont="1" applyFill="1" applyBorder="1" applyAlignment="1" applyProtection="1">
      <alignment horizontal="center" vertical="center"/>
    </xf>
    <xf numFmtId="4" fontId="5" fillId="18" borderId="50" xfId="2" applyNumberFormat="1" applyFont="1" applyFill="1" applyBorder="1" applyAlignment="1" applyProtection="1">
      <alignment horizontal="right" vertical="center"/>
    </xf>
    <xf numFmtId="0" fontId="5" fillId="0" borderId="50" xfId="0" applyFont="1" applyBorder="1" applyAlignment="1">
      <alignment horizontal="center" vertical="center"/>
    </xf>
    <xf numFmtId="43" fontId="5" fillId="0" borderId="65" xfId="1" applyFont="1" applyFill="1" applyBorder="1" applyAlignment="1" applyProtection="1">
      <alignment vertical="center"/>
    </xf>
    <xf numFmtId="0" fontId="5" fillId="0" borderId="50" xfId="0" applyFont="1" applyBorder="1"/>
    <xf numFmtId="4" fontId="5" fillId="0" borderId="50" xfId="2" applyNumberFormat="1" applyFont="1" applyFill="1" applyBorder="1" applyAlignment="1" applyProtection="1">
      <alignment horizontal="right" vertical="center"/>
    </xf>
    <xf numFmtId="43" fontId="5" fillId="14" borderId="65" xfId="1" applyFont="1" applyFill="1" applyBorder="1" applyAlignment="1" applyProtection="1">
      <alignment horizontal="center" vertical="center"/>
    </xf>
    <xf numFmtId="43" fontId="5" fillId="0" borderId="50" xfId="1" applyFont="1" applyFill="1" applyBorder="1" applyAlignment="1" applyProtection="1">
      <alignment horizontal="center" vertical="center"/>
    </xf>
    <xf numFmtId="0" fontId="5" fillId="0" borderId="50" xfId="0" applyFont="1" applyBorder="1" applyAlignment="1">
      <alignment vertical="center"/>
    </xf>
    <xf numFmtId="0" fontId="5" fillId="0" borderId="50" xfId="0" applyFont="1" applyBorder="1" applyAlignment="1">
      <alignment horizontal="justify" vertical="top" wrapText="1"/>
    </xf>
    <xf numFmtId="166" fontId="5" fillId="22" borderId="50" xfId="0" applyNumberFormat="1" applyFont="1" applyFill="1" applyBorder="1" applyAlignment="1">
      <alignment vertical="center"/>
    </xf>
    <xf numFmtId="4" fontId="5" fillId="0" borderId="50" xfId="0" applyNumberFormat="1" applyFont="1" applyBorder="1" applyAlignment="1">
      <alignment horizontal="center" vertical="center"/>
    </xf>
    <xf numFmtId="43" fontId="5" fillId="22" borderId="65" xfId="1" applyFont="1" applyFill="1" applyBorder="1" applyAlignment="1" applyProtection="1">
      <alignment vertical="center"/>
    </xf>
    <xf numFmtId="0" fontId="5" fillId="24" borderId="66" xfId="0" applyFont="1" applyFill="1" applyBorder="1" applyAlignment="1">
      <alignment horizontal="center" vertical="center"/>
    </xf>
    <xf numFmtId="0" fontId="10" fillId="24" borderId="67" xfId="0" applyFont="1" applyFill="1" applyBorder="1" applyAlignment="1">
      <alignment horizontal="justify" vertical="center" wrapText="1"/>
    </xf>
    <xf numFmtId="0" fontId="5" fillId="25" borderId="41" xfId="0" applyFont="1" applyFill="1" applyBorder="1" applyAlignment="1">
      <alignment vertical="center"/>
    </xf>
    <xf numFmtId="4" fontId="10" fillId="26" borderId="41" xfId="0" applyNumberFormat="1" applyFont="1" applyFill="1" applyBorder="1" applyAlignment="1">
      <alignment vertical="center"/>
    </xf>
    <xf numFmtId="0" fontId="5" fillId="0" borderId="67" xfId="0" applyFont="1" applyBorder="1" applyAlignment="1">
      <alignment vertical="center"/>
    </xf>
    <xf numFmtId="0" fontId="5" fillId="0" borderId="68" xfId="0" applyFont="1" applyBorder="1" applyAlignment="1">
      <alignment vertical="center"/>
    </xf>
    <xf numFmtId="0" fontId="5" fillId="27" borderId="18" xfId="0" applyFont="1" applyFill="1" applyBorder="1" applyAlignment="1">
      <alignment horizontal="center" vertical="center"/>
    </xf>
    <xf numFmtId="0" fontId="10" fillId="0" borderId="54" xfId="0" applyFont="1" applyBorder="1" applyAlignment="1">
      <alignment vertical="center"/>
    </xf>
    <xf numFmtId="43" fontId="5" fillId="18" borderId="54" xfId="1" applyFont="1" applyFill="1" applyBorder="1" applyAlignment="1" applyProtection="1">
      <alignment horizontal="center" vertical="center"/>
    </xf>
    <xf numFmtId="4" fontId="5" fillId="18" borderId="61" xfId="2" applyNumberFormat="1" applyFont="1" applyFill="1" applyBorder="1" applyAlignment="1" applyProtection="1">
      <alignment horizontal="right" vertical="center"/>
    </xf>
    <xf numFmtId="0" fontId="5" fillId="24" borderId="18" xfId="0" applyFont="1" applyFill="1" applyBorder="1" applyAlignment="1">
      <alignment horizontal="center" vertical="center"/>
    </xf>
    <xf numFmtId="0" fontId="5" fillId="24" borderId="0" xfId="0" applyFont="1" applyFill="1" applyAlignment="1">
      <alignment horizontal="justify" vertical="center" wrapText="1"/>
    </xf>
    <xf numFmtId="43" fontId="5" fillId="24" borderId="50" xfId="1" applyFont="1" applyFill="1" applyBorder="1" applyAlignment="1" applyProtection="1">
      <alignment horizontal="center" vertical="center"/>
    </xf>
    <xf numFmtId="4" fontId="5" fillId="0" borderId="44" xfId="2" applyNumberFormat="1" applyFont="1" applyFill="1" applyBorder="1" applyAlignment="1" applyProtection="1">
      <alignment horizontal="right" vertical="center"/>
    </xf>
    <xf numFmtId="43" fontId="5" fillId="0" borderId="53" xfId="1" applyFont="1" applyFill="1" applyBorder="1" applyAlignment="1" applyProtection="1">
      <alignment vertical="center"/>
    </xf>
    <xf numFmtId="0" fontId="5" fillId="0" borderId="49" xfId="0" applyFont="1" applyBorder="1"/>
    <xf numFmtId="0" fontId="15" fillId="0" borderId="50" xfId="0" applyFont="1" applyBorder="1" applyAlignment="1">
      <alignment vertical="center"/>
    </xf>
    <xf numFmtId="43" fontId="5" fillId="23" borderId="50" xfId="0" applyNumberFormat="1" applyFont="1" applyFill="1" applyBorder="1" applyAlignment="1">
      <alignment vertical="center"/>
    </xf>
    <xf numFmtId="0" fontId="8" fillId="0" borderId="49" xfId="0" applyFont="1" applyBorder="1"/>
    <xf numFmtId="43" fontId="5" fillId="22" borderId="30" xfId="1" applyFont="1" applyFill="1" applyBorder="1" applyAlignment="1" applyProtection="1">
      <alignment vertical="center"/>
    </xf>
    <xf numFmtId="0" fontId="5" fillId="24" borderId="52" xfId="0" applyFont="1" applyFill="1" applyBorder="1" applyAlignment="1">
      <alignment horizontal="center" vertical="center"/>
    </xf>
    <xf numFmtId="0" fontId="10" fillId="0" borderId="50" xfId="0" applyFont="1" applyBorder="1" applyAlignment="1">
      <alignment vertical="center"/>
    </xf>
    <xf numFmtId="4" fontId="5" fillId="28" borderId="61" xfId="2" applyNumberFormat="1" applyFont="1" applyFill="1" applyBorder="1" applyAlignment="1" applyProtection="1">
      <alignment horizontal="right" vertical="center"/>
    </xf>
    <xf numFmtId="0" fontId="14" fillId="0" borderId="19" xfId="0" applyFont="1" applyBorder="1"/>
    <xf numFmtId="4" fontId="5" fillId="0" borderId="50" xfId="0" applyNumberFormat="1" applyFont="1" applyBorder="1" applyAlignment="1">
      <alignment vertical="center"/>
    </xf>
    <xf numFmtId="0" fontId="5" fillId="0" borderId="69" xfId="0" applyFont="1" applyBorder="1" applyAlignment="1">
      <alignment vertical="center"/>
    </xf>
    <xf numFmtId="0" fontId="5" fillId="0" borderId="56" xfId="0" applyFont="1" applyBorder="1"/>
    <xf numFmtId="4" fontId="5" fillId="0" borderId="70" xfId="0" applyNumberFormat="1" applyFont="1" applyBorder="1" applyAlignment="1">
      <alignment vertical="center"/>
    </xf>
    <xf numFmtId="0" fontId="5" fillId="0" borderId="56" xfId="0" applyFont="1" applyBorder="1" applyAlignment="1">
      <alignment vertical="center"/>
    </xf>
    <xf numFmtId="0" fontId="10" fillId="18" borderId="71" xfId="0" applyFont="1" applyFill="1" applyBorder="1" applyAlignment="1">
      <alignment horizontal="justify" vertical="center"/>
    </xf>
    <xf numFmtId="43" fontId="5" fillId="22" borderId="72" xfId="1" applyFont="1" applyFill="1" applyBorder="1" applyAlignment="1" applyProtection="1">
      <alignment vertical="center"/>
    </xf>
    <xf numFmtId="0" fontId="5" fillId="22" borderId="73" xfId="0" applyFont="1" applyFill="1" applyBorder="1" applyAlignment="1">
      <alignment horizontal="right" vertical="center"/>
    </xf>
    <xf numFmtId="0" fontId="5" fillId="0" borderId="16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74" xfId="0" applyFont="1" applyBorder="1" applyAlignment="1">
      <alignment horizontal="center" vertical="center"/>
    </xf>
    <xf numFmtId="0" fontId="5" fillId="0" borderId="35" xfId="0" applyFont="1" applyBorder="1"/>
    <xf numFmtId="0" fontId="5" fillId="0" borderId="65" xfId="0" applyFont="1" applyBorder="1" applyAlignment="1">
      <alignment horizontal="center" vertical="center"/>
    </xf>
    <xf numFmtId="0" fontId="5" fillId="0" borderId="20" xfId="0" applyFont="1" applyBorder="1" applyAlignment="1">
      <alignment horizontal="justify" vertical="center"/>
    </xf>
    <xf numFmtId="43" fontId="5" fillId="0" borderId="75" xfId="1" applyFont="1" applyFill="1" applyBorder="1" applyAlignment="1" applyProtection="1">
      <alignment vertical="center"/>
    </xf>
    <xf numFmtId="0" fontId="5" fillId="0" borderId="75" xfId="0" applyFont="1" applyBorder="1" applyAlignment="1">
      <alignment horizontal="right" vertical="center"/>
    </xf>
    <xf numFmtId="0" fontId="5" fillId="0" borderId="75" xfId="0" applyFont="1" applyBorder="1" applyAlignment="1">
      <alignment vertical="center"/>
    </xf>
    <xf numFmtId="0" fontId="5" fillId="0" borderId="76" xfId="0" applyFont="1" applyBorder="1" applyAlignment="1">
      <alignment vertical="center"/>
    </xf>
    <xf numFmtId="43" fontId="5" fillId="0" borderId="77" xfId="1" applyFont="1" applyFill="1" applyBorder="1" applyAlignment="1" applyProtection="1">
      <alignment vertical="center"/>
    </xf>
    <xf numFmtId="0" fontId="5" fillId="0" borderId="77" xfId="0" applyFont="1" applyBorder="1" applyAlignment="1">
      <alignment horizontal="right" vertical="center"/>
    </xf>
    <xf numFmtId="0" fontId="5" fillId="0" borderId="77" xfId="0" applyFont="1" applyBorder="1" applyAlignment="1">
      <alignment vertical="center"/>
    </xf>
    <xf numFmtId="0" fontId="5" fillId="0" borderId="78" xfId="0" applyFont="1" applyBorder="1" applyAlignment="1">
      <alignment vertical="center"/>
    </xf>
    <xf numFmtId="166" fontId="5" fillId="28" borderId="73" xfId="0" applyNumberFormat="1" applyFont="1" applyFill="1" applyBorder="1" applyAlignment="1">
      <alignment horizontal="right" vertical="center"/>
    </xf>
    <xf numFmtId="0" fontId="5" fillId="0" borderId="79" xfId="0" applyFont="1" applyBorder="1" applyAlignment="1">
      <alignment vertical="center"/>
    </xf>
    <xf numFmtId="0" fontId="5" fillId="0" borderId="80" xfId="0" applyFont="1" applyBorder="1" applyAlignment="1">
      <alignment vertical="center"/>
    </xf>
    <xf numFmtId="0" fontId="10" fillId="0" borderId="81" xfId="0" applyFont="1" applyBorder="1" applyAlignment="1">
      <alignment horizontal="justify" vertical="center"/>
    </xf>
    <xf numFmtId="0" fontId="12" fillId="0" borderId="51" xfId="0" applyFont="1" applyBorder="1" applyAlignment="1">
      <alignment horizontal="justify" vertical="center"/>
    </xf>
    <xf numFmtId="166" fontId="5" fillId="0" borderId="50" xfId="0" applyNumberFormat="1" applyFont="1" applyBorder="1" applyAlignment="1">
      <alignment horizontal="right" vertical="center"/>
    </xf>
    <xf numFmtId="0" fontId="5" fillId="0" borderId="65" xfId="0" applyFont="1" applyBorder="1" applyAlignment="1">
      <alignment vertical="center"/>
    </xf>
    <xf numFmtId="0" fontId="12" fillId="0" borderId="18" xfId="0" applyFont="1" applyBorder="1"/>
    <xf numFmtId="0" fontId="12" fillId="0" borderId="28" xfId="0" applyFont="1" applyBorder="1" applyAlignment="1">
      <alignment horizontal="justify" vertical="top" wrapText="1"/>
    </xf>
    <xf numFmtId="0" fontId="12" fillId="0" borderId="82" xfId="0" applyFont="1" applyBorder="1"/>
    <xf numFmtId="0" fontId="10" fillId="0" borderId="83" xfId="0" applyFont="1" applyBorder="1" applyAlignment="1">
      <alignment horizontal="justify" vertical="center"/>
    </xf>
    <xf numFmtId="166" fontId="5" fillId="0" borderId="75" xfId="0" applyNumberFormat="1" applyFont="1" applyBorder="1" applyAlignment="1">
      <alignment horizontal="right" vertical="center"/>
    </xf>
    <xf numFmtId="0" fontId="5" fillId="22" borderId="76" xfId="0" applyFont="1" applyFill="1" applyBorder="1" applyAlignment="1">
      <alignment vertical="center"/>
    </xf>
    <xf numFmtId="0" fontId="5" fillId="0" borderId="84" xfId="0" applyFont="1" applyBorder="1" applyAlignment="1">
      <alignment horizontal="justify" vertical="center"/>
    </xf>
    <xf numFmtId="43" fontId="5" fillId="0" borderId="84" xfId="1" applyFont="1" applyFill="1" applyBorder="1" applyAlignment="1" applyProtection="1">
      <alignment vertical="center"/>
    </xf>
    <xf numFmtId="0" fontId="5" fillId="0" borderId="84" xfId="0" applyFont="1" applyBorder="1" applyAlignment="1">
      <alignment horizontal="right" vertical="center"/>
    </xf>
    <xf numFmtId="0" fontId="5" fillId="0" borderId="84" xfId="0" applyFont="1" applyBorder="1" applyAlignment="1">
      <alignment vertical="center"/>
    </xf>
    <xf numFmtId="0" fontId="5" fillId="0" borderId="85" xfId="0" applyFont="1" applyBorder="1" applyAlignment="1">
      <alignment vertical="center"/>
    </xf>
    <xf numFmtId="0" fontId="5" fillId="29" borderId="55" xfId="0" applyFont="1" applyFill="1" applyBorder="1" applyAlignment="1">
      <alignment horizontal="center" vertical="center"/>
    </xf>
    <xf numFmtId="0" fontId="5" fillId="29" borderId="56" xfId="0" applyFont="1" applyFill="1" applyBorder="1" applyAlignment="1">
      <alignment horizontal="justify" vertical="center"/>
    </xf>
    <xf numFmtId="43" fontId="5" fillId="29" borderId="56" xfId="1" applyFont="1" applyFill="1" applyBorder="1" applyAlignment="1" applyProtection="1">
      <alignment vertical="center"/>
    </xf>
    <xf numFmtId="0" fontId="5" fillId="29" borderId="56" xfId="0" applyFont="1" applyFill="1" applyBorder="1" applyAlignment="1">
      <alignment horizontal="right" vertical="center"/>
    </xf>
    <xf numFmtId="0" fontId="5" fillId="29" borderId="56" xfId="0" applyFont="1" applyFill="1" applyBorder="1" applyAlignment="1">
      <alignment vertical="center"/>
    </xf>
    <xf numFmtId="0" fontId="5" fillId="29" borderId="57" xfId="0" applyFont="1" applyFill="1" applyBorder="1" applyAlignment="1">
      <alignment vertical="center"/>
    </xf>
    <xf numFmtId="14" fontId="5" fillId="11" borderId="19" xfId="0" applyNumberFormat="1" applyFont="1" applyFill="1" applyBorder="1" applyAlignment="1">
      <alignment vertical="center"/>
    </xf>
    <xf numFmtId="0" fontId="16" fillId="0" borderId="84" xfId="0" applyFont="1" applyBorder="1"/>
    <xf numFmtId="43" fontId="5" fillId="0" borderId="85" xfId="1" applyFont="1" applyFill="1" applyBorder="1" applyAlignment="1" applyProtection="1">
      <alignment vertical="center"/>
    </xf>
    <xf numFmtId="14" fontId="5" fillId="10" borderId="19" xfId="1" applyNumberFormat="1" applyFont="1" applyFill="1" applyBorder="1" applyAlignment="1" applyProtection="1">
      <alignment vertical="center"/>
    </xf>
    <xf numFmtId="0" fontId="5" fillId="0" borderId="86" xfId="0" applyFont="1" applyBorder="1" applyAlignment="1">
      <alignment horizontal="center" vertical="center"/>
    </xf>
    <xf numFmtId="0" fontId="10" fillId="0" borderId="87" xfId="0" applyFont="1" applyBorder="1" applyAlignment="1">
      <alignment horizontal="justify" vertical="top" wrapText="1"/>
    </xf>
    <xf numFmtId="43" fontId="5" fillId="15" borderId="87" xfId="1" applyFont="1" applyFill="1" applyBorder="1" applyAlignment="1" applyProtection="1">
      <alignment horizontal="center" vertical="center"/>
    </xf>
    <xf numFmtId="4" fontId="5" fillId="15" borderId="87" xfId="2" applyNumberFormat="1" applyFont="1" applyFill="1" applyBorder="1" applyAlignment="1" applyProtection="1">
      <alignment horizontal="right" vertical="center"/>
    </xf>
    <xf numFmtId="0" fontId="5" fillId="0" borderId="19" xfId="0" applyFont="1" applyBorder="1" applyAlignment="1">
      <alignment horizontal="center" vertical="center"/>
    </xf>
    <xf numFmtId="43" fontId="5" fillId="0" borderId="90" xfId="1" applyFont="1" applyFill="1" applyBorder="1" applyAlignment="1" applyProtection="1">
      <alignment horizontal="center" vertical="center"/>
    </xf>
    <xf numFmtId="4" fontId="5" fillId="0" borderId="61" xfId="2" applyNumberFormat="1" applyFont="1" applyFill="1" applyBorder="1" applyAlignment="1" applyProtection="1">
      <alignment horizontal="right" vertical="center"/>
    </xf>
    <xf numFmtId="4" fontId="5" fillId="0" borderId="30" xfId="0" applyNumberFormat="1" applyFont="1" applyBorder="1" applyAlignment="1">
      <alignment horizontal="center" vertical="center"/>
    </xf>
    <xf numFmtId="0" fontId="5" fillId="0" borderId="52" xfId="0" applyFont="1" applyBorder="1" applyAlignment="1">
      <alignment horizontal="justify" vertical="top" wrapText="1"/>
    </xf>
    <xf numFmtId="0" fontId="10" fillId="0" borderId="49" xfId="0" applyFont="1" applyBorder="1" applyAlignment="1">
      <alignment horizontal="justify" vertical="top" wrapText="1"/>
    </xf>
    <xf numFmtId="0" fontId="5" fillId="0" borderId="49" xfId="0" applyFont="1" applyBorder="1" applyAlignment="1">
      <alignment horizontal="center" vertical="center"/>
    </xf>
    <xf numFmtId="4" fontId="5" fillId="0" borderId="58" xfId="0" applyNumberFormat="1" applyFont="1" applyBorder="1" applyAlignment="1">
      <alignment horizontal="center" vertical="center"/>
    </xf>
    <xf numFmtId="167" fontId="5" fillId="15" borderId="49" xfId="2" applyFont="1" applyFill="1" applyBorder="1" applyAlignment="1" applyProtection="1">
      <alignment horizontal="center" vertical="center"/>
    </xf>
    <xf numFmtId="4" fontId="5" fillId="15" borderId="53" xfId="2" applyNumberFormat="1" applyFont="1" applyFill="1" applyBorder="1" applyAlignment="1" applyProtection="1">
      <alignment horizontal="right" vertical="center"/>
    </xf>
    <xf numFmtId="0" fontId="14" fillId="0" borderId="56" xfId="0" applyFont="1" applyBorder="1"/>
    <xf numFmtId="0" fontId="14" fillId="0" borderId="57" xfId="0" applyFont="1" applyBorder="1"/>
    <xf numFmtId="167" fontId="5" fillId="11" borderId="0" xfId="2" applyFont="1" applyFill="1" applyBorder="1" applyAlignment="1" applyProtection="1">
      <alignment horizontal="center" vertical="center"/>
    </xf>
    <xf numFmtId="43" fontId="5" fillId="0" borderId="61" xfId="1" applyFont="1" applyFill="1" applyBorder="1" applyAlignment="1" applyProtection="1">
      <alignment horizontal="center" vertical="center"/>
    </xf>
    <xf numFmtId="43" fontId="5" fillId="0" borderId="30" xfId="1" applyFont="1" applyFill="1" applyBorder="1" applyAlignment="1" applyProtection="1">
      <alignment horizontal="center" vertical="center"/>
    </xf>
    <xf numFmtId="167" fontId="17" fillId="30" borderId="2" xfId="2" applyFont="1" applyFill="1" applyBorder="1" applyAlignment="1" applyProtection="1">
      <alignment horizontal="center" vertical="center"/>
    </xf>
    <xf numFmtId="167" fontId="5" fillId="31" borderId="2" xfId="2" applyFont="1" applyFill="1" applyBorder="1" applyAlignment="1" applyProtection="1">
      <alignment horizontal="center" vertical="center"/>
    </xf>
    <xf numFmtId="0" fontId="5" fillId="0" borderId="84" xfId="0" applyFont="1" applyBorder="1" applyAlignment="1">
      <alignment horizontal="justify" vertical="top" wrapText="1"/>
    </xf>
    <xf numFmtId="167" fontId="5" fillId="11" borderId="84" xfId="2" applyFont="1" applyFill="1" applyBorder="1" applyAlignment="1" applyProtection="1">
      <alignment horizontal="center" vertical="center"/>
    </xf>
    <xf numFmtId="4" fontId="5" fillId="0" borderId="91" xfId="2" applyNumberFormat="1" applyFont="1" applyFill="1" applyBorder="1" applyAlignment="1" applyProtection="1">
      <alignment horizontal="right" vertical="center"/>
    </xf>
    <xf numFmtId="43" fontId="5" fillId="0" borderId="92" xfId="1" applyFont="1" applyFill="1" applyBorder="1" applyAlignment="1" applyProtection="1">
      <alignment vertical="center"/>
    </xf>
    <xf numFmtId="43" fontId="5" fillId="0" borderId="93" xfId="1" applyFont="1" applyFill="1" applyBorder="1" applyAlignment="1" applyProtection="1">
      <alignment vertical="center"/>
    </xf>
    <xf numFmtId="43" fontId="5" fillId="0" borderId="94" xfId="1" applyFont="1" applyFill="1" applyBorder="1" applyAlignment="1" applyProtection="1">
      <alignment horizontal="center" vertical="center"/>
    </xf>
    <xf numFmtId="0" fontId="5" fillId="11" borderId="51" xfId="0" applyFont="1" applyFill="1" applyBorder="1" applyAlignment="1">
      <alignment horizontal="center" vertical="center"/>
    </xf>
    <xf numFmtId="0" fontId="5" fillId="0" borderId="49" xfId="2" applyNumberFormat="1" applyFont="1" applyFill="1" applyBorder="1" applyAlignment="1" applyProtection="1">
      <alignment horizontal="justify" vertical="center" wrapText="1"/>
    </xf>
    <xf numFmtId="4" fontId="5" fillId="15" borderId="49" xfId="2" applyNumberFormat="1" applyFont="1" applyFill="1" applyBorder="1" applyAlignment="1" applyProtection="1">
      <alignment horizontal="right" vertical="center"/>
    </xf>
    <xf numFmtId="0" fontId="5" fillId="0" borderId="57" xfId="0" applyFont="1" applyBorder="1" applyAlignment="1">
      <alignment vertical="center"/>
    </xf>
    <xf numFmtId="43" fontId="5" fillId="11" borderId="0" xfId="1" applyFont="1" applyFill="1" applyBorder="1" applyAlignment="1" applyProtection="1">
      <alignment horizontal="center" vertical="center"/>
    </xf>
    <xf numFmtId="4" fontId="5" fillId="11" borderId="0" xfId="2" applyNumberFormat="1" applyFont="1" applyFill="1" applyBorder="1" applyAlignment="1" applyProtection="1">
      <alignment horizontal="right" vertical="center"/>
    </xf>
    <xf numFmtId="167" fontId="5" fillId="16" borderId="49" xfId="2" applyFont="1" applyFill="1" applyBorder="1" applyAlignment="1" applyProtection="1">
      <alignment horizontal="center" vertical="center"/>
    </xf>
    <xf numFmtId="4" fontId="5" fillId="17" borderId="0" xfId="2" applyNumberFormat="1" applyFont="1" applyFill="1" applyBorder="1" applyAlignment="1" applyProtection="1">
      <alignment horizontal="right" vertical="center"/>
    </xf>
    <xf numFmtId="4" fontId="8" fillId="15" borderId="53" xfId="2" applyNumberFormat="1" applyFont="1" applyFill="1" applyBorder="1" applyAlignment="1" applyProtection="1">
      <alignment horizontal="right" vertical="center"/>
    </xf>
    <xf numFmtId="0" fontId="5" fillId="0" borderId="52" xfId="0" applyFont="1" applyBorder="1"/>
    <xf numFmtId="167" fontId="5" fillId="11" borderId="50" xfId="2" applyFont="1" applyFill="1" applyBorder="1" applyAlignment="1" applyProtection="1">
      <alignment horizontal="center" vertical="center"/>
    </xf>
    <xf numFmtId="43" fontId="5" fillId="0" borderId="65" xfId="1" applyFont="1" applyFill="1" applyBorder="1" applyAlignment="1" applyProtection="1">
      <alignment horizontal="center" vertical="center"/>
    </xf>
    <xf numFmtId="43" fontId="8" fillId="0" borderId="19" xfId="1" applyFont="1" applyFill="1" applyBorder="1" applyAlignment="1" applyProtection="1">
      <alignment horizontal="center" vertical="center" wrapText="1"/>
    </xf>
    <xf numFmtId="167" fontId="8" fillId="11" borderId="50" xfId="2" applyFont="1" applyFill="1" applyBorder="1" applyAlignment="1" applyProtection="1">
      <alignment horizontal="center" vertical="center"/>
    </xf>
    <xf numFmtId="4" fontId="10" fillId="15" borderId="53" xfId="2" applyNumberFormat="1" applyFont="1" applyFill="1" applyBorder="1" applyAlignment="1" applyProtection="1">
      <alignment horizontal="right" vertical="center"/>
    </xf>
    <xf numFmtId="43" fontId="5" fillId="24" borderId="96" xfId="1" applyFont="1" applyFill="1" applyBorder="1" applyAlignment="1" applyProtection="1">
      <alignment horizontal="center" vertical="center"/>
    </xf>
    <xf numFmtId="167" fontId="5" fillId="11" borderId="27" xfId="2" applyFont="1" applyFill="1" applyBorder="1" applyAlignment="1" applyProtection="1">
      <alignment horizontal="center" vertical="center"/>
    </xf>
    <xf numFmtId="4" fontId="5" fillId="0" borderId="53" xfId="2" applyNumberFormat="1" applyFont="1" applyFill="1" applyBorder="1" applyAlignment="1" applyProtection="1">
      <alignment horizontal="right" vertical="center"/>
    </xf>
    <xf numFmtId="167" fontId="5" fillId="11" borderId="97" xfId="2" applyFont="1" applyFill="1" applyBorder="1" applyAlignment="1" applyProtection="1">
      <alignment horizontal="center" vertical="center"/>
    </xf>
    <xf numFmtId="4" fontId="5" fillId="0" borderId="98" xfId="2" applyNumberFormat="1" applyFont="1" applyFill="1" applyBorder="1" applyAlignment="1" applyProtection="1">
      <alignment horizontal="right" vertical="center"/>
    </xf>
    <xf numFmtId="43" fontId="5" fillId="0" borderId="96" xfId="1" applyFont="1" applyFill="1" applyBorder="1" applyAlignment="1" applyProtection="1">
      <alignment vertical="center"/>
    </xf>
    <xf numFmtId="43" fontId="5" fillId="0" borderId="99" xfId="1" applyFont="1" applyFill="1" applyBorder="1" applyAlignment="1" applyProtection="1">
      <alignment horizontal="center" vertical="center"/>
    </xf>
    <xf numFmtId="0" fontId="5" fillId="17" borderId="6" xfId="0" applyFont="1" applyFill="1" applyBorder="1" applyAlignment="1">
      <alignment horizontal="justify" vertical="top" wrapText="1"/>
    </xf>
    <xf numFmtId="167" fontId="5" fillId="30" borderId="7" xfId="2" applyFont="1" applyFill="1" applyBorder="1" applyAlignment="1" applyProtection="1">
      <alignment horizontal="center" vertical="center"/>
    </xf>
    <xf numFmtId="4" fontId="5" fillId="0" borderId="7" xfId="2" applyNumberFormat="1" applyFont="1" applyFill="1" applyBorder="1" applyAlignment="1" applyProtection="1">
      <alignment horizontal="right" vertical="center"/>
    </xf>
    <xf numFmtId="43" fontId="5" fillId="0" borderId="7" xfId="1" applyFont="1" applyFill="1" applyBorder="1" applyAlignment="1" applyProtection="1">
      <alignment vertical="center"/>
    </xf>
    <xf numFmtId="43" fontId="5" fillId="0" borderId="7" xfId="1" applyFont="1" applyFill="1" applyBorder="1" applyAlignment="1" applyProtection="1">
      <alignment horizontal="center" vertical="center"/>
    </xf>
    <xf numFmtId="0" fontId="5" fillId="0" borderId="100" xfId="0" applyFont="1" applyBorder="1" applyAlignment="1">
      <alignment horizontal="justify" vertical="top" wrapText="1"/>
    </xf>
    <xf numFmtId="4" fontId="5" fillId="0" borderId="97" xfId="2" applyNumberFormat="1" applyFont="1" applyFill="1" applyBorder="1" applyAlignment="1" applyProtection="1">
      <alignment horizontal="right" vertical="center"/>
    </xf>
    <xf numFmtId="43" fontId="5" fillId="0" borderId="97" xfId="1" applyFont="1" applyFill="1" applyBorder="1" applyAlignment="1" applyProtection="1">
      <alignment vertical="center"/>
    </xf>
    <xf numFmtId="43" fontId="5" fillId="0" borderId="97" xfId="1" applyFont="1" applyFill="1" applyBorder="1" applyAlignment="1" applyProtection="1">
      <alignment horizontal="center" vertical="center"/>
    </xf>
    <xf numFmtId="0" fontId="5" fillId="0" borderId="101" xfId="0" applyFont="1" applyBorder="1" applyAlignment="1">
      <alignment horizontal="justify" vertical="top" wrapText="1"/>
    </xf>
    <xf numFmtId="167" fontId="5" fillId="11" borderId="13" xfId="2" applyFont="1" applyFill="1" applyBorder="1" applyAlignment="1" applyProtection="1">
      <alignment horizontal="center" vertical="center"/>
    </xf>
    <xf numFmtId="4" fontId="5" fillId="0" borderId="13" xfId="2" applyNumberFormat="1" applyFont="1" applyFill="1" applyBorder="1" applyAlignment="1" applyProtection="1">
      <alignment horizontal="right" vertical="center"/>
    </xf>
    <xf numFmtId="43" fontId="5" fillId="0" borderId="13" xfId="1" applyFont="1" applyFill="1" applyBorder="1" applyAlignment="1" applyProtection="1">
      <alignment vertical="center"/>
    </xf>
    <xf numFmtId="43" fontId="5" fillId="0" borderId="13" xfId="1" applyFont="1" applyFill="1" applyBorder="1" applyAlignment="1" applyProtection="1">
      <alignment horizontal="center" vertical="center"/>
    </xf>
    <xf numFmtId="167" fontId="5" fillId="0" borderId="0" xfId="2" applyFont="1" applyFill="1" applyBorder="1" applyAlignment="1" applyProtection="1">
      <alignment horizontal="justify" vertical="center" wrapText="1"/>
    </xf>
    <xf numFmtId="167" fontId="5" fillId="0" borderId="0" xfId="2" applyFont="1" applyFill="1" applyBorder="1" applyAlignment="1" applyProtection="1">
      <alignment horizontal="right" vertical="center"/>
    </xf>
    <xf numFmtId="0" fontId="5" fillId="11" borderId="102" xfId="0" applyFont="1" applyFill="1" applyBorder="1" applyAlignment="1">
      <alignment horizontal="center" vertical="center"/>
    </xf>
    <xf numFmtId="0" fontId="5" fillId="24" borderId="36" xfId="0" applyFont="1" applyFill="1" applyBorder="1" applyAlignment="1">
      <alignment horizontal="justify" vertical="center" wrapText="1"/>
    </xf>
    <xf numFmtId="43" fontId="5" fillId="24" borderId="36" xfId="1" applyFont="1" applyFill="1" applyBorder="1" applyAlignment="1" applyProtection="1">
      <alignment horizontal="center" vertical="center"/>
    </xf>
    <xf numFmtId="4" fontId="5" fillId="24" borderId="36" xfId="2" applyNumberFormat="1" applyFont="1" applyFill="1" applyBorder="1" applyAlignment="1" applyProtection="1">
      <alignment horizontal="right" vertical="center"/>
    </xf>
    <xf numFmtId="4" fontId="5" fillId="24" borderId="37" xfId="2" applyNumberFormat="1" applyFont="1" applyFill="1" applyBorder="1" applyAlignment="1" applyProtection="1">
      <alignment horizontal="right" vertical="center"/>
    </xf>
    <xf numFmtId="0" fontId="10" fillId="0" borderId="41" xfId="2" applyNumberFormat="1" applyFont="1" applyFill="1" applyBorder="1" applyAlignment="1" applyProtection="1">
      <alignment horizontal="justify" vertical="center" wrapText="1"/>
    </xf>
    <xf numFmtId="167" fontId="5" fillId="15" borderId="103" xfId="2" applyFont="1" applyFill="1" applyBorder="1" applyAlignment="1" applyProtection="1">
      <alignment horizontal="center" vertical="center"/>
    </xf>
    <xf numFmtId="0" fontId="8" fillId="0" borderId="41" xfId="0" applyFont="1" applyBorder="1" applyAlignment="1">
      <alignment horizontal="right" vertical="center"/>
    </xf>
    <xf numFmtId="0" fontId="8" fillId="0" borderId="41" xfId="0" applyFont="1" applyBorder="1" applyAlignment="1">
      <alignment vertical="center"/>
    </xf>
    <xf numFmtId="0" fontId="5" fillId="0" borderId="41" xfId="0" applyFont="1" applyBorder="1" applyAlignment="1">
      <alignment vertical="center"/>
    </xf>
    <xf numFmtId="0" fontId="5" fillId="0" borderId="42" xfId="0" applyFont="1" applyBorder="1" applyAlignment="1">
      <alignment vertical="center"/>
    </xf>
    <xf numFmtId="43" fontId="5" fillId="0" borderId="59" xfId="1" applyFont="1" applyFill="1" applyBorder="1" applyAlignment="1" applyProtection="1">
      <alignment horizontal="center" vertical="center"/>
    </xf>
    <xf numFmtId="4" fontId="5" fillId="0" borderId="32" xfId="2" applyNumberFormat="1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left" vertical="center" wrapText="1"/>
    </xf>
    <xf numFmtId="0" fontId="5" fillId="0" borderId="50" xfId="0" applyFont="1" applyBorder="1" applyAlignment="1">
      <alignment horizontal="left" vertical="center" wrapText="1"/>
    </xf>
    <xf numFmtId="0" fontId="5" fillId="0" borderId="102" xfId="0" applyFont="1" applyBorder="1" applyAlignment="1">
      <alignment horizontal="center" vertical="center"/>
    </xf>
    <xf numFmtId="0" fontId="5" fillId="0" borderId="36" xfId="0" applyFont="1" applyBorder="1" applyAlignment="1">
      <alignment horizontal="justify" vertical="top" wrapText="1"/>
    </xf>
    <xf numFmtId="43" fontId="5" fillId="0" borderId="36" xfId="1" applyFont="1" applyFill="1" applyBorder="1" applyAlignment="1" applyProtection="1">
      <alignment horizontal="center" vertical="center"/>
    </xf>
    <xf numFmtId="4" fontId="5" fillId="0" borderId="36" xfId="2" applyNumberFormat="1" applyFont="1" applyFill="1" applyBorder="1" applyAlignment="1" applyProtection="1">
      <alignment horizontal="right" vertical="center"/>
    </xf>
    <xf numFmtId="4" fontId="5" fillId="0" borderId="104" xfId="2" applyNumberFormat="1" applyFont="1" applyFill="1" applyBorder="1" applyAlignment="1" applyProtection="1">
      <alignment horizontal="right" vertical="center"/>
    </xf>
    <xf numFmtId="43" fontId="5" fillId="0" borderId="104" xfId="1" applyFont="1" applyFill="1" applyBorder="1" applyAlignment="1" applyProtection="1">
      <alignment vertical="center"/>
    </xf>
    <xf numFmtId="0" fontId="5" fillId="0" borderId="104" xfId="0" applyFont="1" applyBorder="1" applyAlignment="1">
      <alignment vertical="center"/>
    </xf>
    <xf numFmtId="0" fontId="8" fillId="0" borderId="105" xfId="0" applyFont="1" applyBorder="1" applyAlignment="1">
      <alignment vertical="center"/>
    </xf>
    <xf numFmtId="167" fontId="5" fillId="15" borderId="50" xfId="2" applyFont="1" applyFill="1" applyBorder="1" applyAlignment="1" applyProtection="1">
      <alignment horizontal="right" vertical="center"/>
    </xf>
    <xf numFmtId="16" fontId="5" fillId="0" borderId="19" xfId="0" applyNumberFormat="1" applyFont="1" applyBorder="1" applyAlignment="1">
      <alignment horizontal="left" vertical="top" wrapText="1"/>
    </xf>
    <xf numFmtId="43" fontId="5" fillId="15" borderId="44" xfId="1" applyFont="1" applyFill="1" applyBorder="1" applyAlignment="1" applyProtection="1">
      <alignment horizontal="center" vertical="center"/>
    </xf>
    <xf numFmtId="4" fontId="5" fillId="15" borderId="44" xfId="2" applyNumberFormat="1" applyFont="1" applyFill="1" applyBorder="1" applyAlignment="1" applyProtection="1">
      <alignment horizontal="right" vertical="center"/>
    </xf>
    <xf numFmtId="0" fontId="5" fillId="0" borderId="63" xfId="0" applyFont="1" applyBorder="1" applyAlignment="1">
      <alignment vertical="center"/>
    </xf>
    <xf numFmtId="0" fontId="5" fillId="0" borderId="106" xfId="0" applyFont="1" applyBorder="1" applyAlignment="1">
      <alignment horizontal="justify" vertical="top" wrapText="1"/>
    </xf>
    <xf numFmtId="0" fontId="8" fillId="0" borderId="30" xfId="0" applyFont="1" applyBorder="1" applyAlignment="1">
      <alignment vertical="center"/>
    </xf>
    <xf numFmtId="43" fontId="5" fillId="15" borderId="29" xfId="1" applyFont="1" applyFill="1" applyBorder="1" applyAlignment="1" applyProtection="1">
      <alignment horizontal="center" vertical="center"/>
    </xf>
    <xf numFmtId="4" fontId="5" fillId="15" borderId="29" xfId="2" applyNumberFormat="1" applyFont="1" applyFill="1" applyBorder="1" applyAlignment="1" applyProtection="1">
      <alignment horizontal="right" vertical="center"/>
    </xf>
    <xf numFmtId="16" fontId="5" fillId="33" borderId="19" xfId="0" applyNumberFormat="1" applyFont="1" applyFill="1" applyBorder="1" applyAlignment="1">
      <alignment vertical="center"/>
    </xf>
    <xf numFmtId="0" fontId="8" fillId="0" borderId="30" xfId="0" applyFont="1" applyBorder="1" applyAlignment="1">
      <alignment horizontal="center" vertical="center"/>
    </xf>
    <xf numFmtId="0" fontId="5" fillId="0" borderId="36" xfId="0" applyFont="1" applyBorder="1" applyAlignment="1">
      <alignment vertical="center"/>
    </xf>
    <xf numFmtId="0" fontId="5" fillId="0" borderId="33" xfId="0" applyFont="1" applyBorder="1" applyAlignment="1">
      <alignment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107" xfId="0" applyFont="1" applyBorder="1" applyAlignment="1">
      <alignment horizontal="center" vertical="center"/>
    </xf>
    <xf numFmtId="0" fontId="10" fillId="0" borderId="108" xfId="2" applyNumberFormat="1" applyFont="1" applyFill="1" applyBorder="1" applyAlignment="1" applyProtection="1">
      <alignment horizontal="justify" vertical="center" wrapText="1"/>
    </xf>
    <xf numFmtId="167" fontId="5" fillId="15" borderId="4" xfId="2" applyFont="1" applyFill="1" applyBorder="1" applyAlignment="1" applyProtection="1">
      <alignment horizontal="center" vertical="center"/>
    </xf>
    <xf numFmtId="167" fontId="5" fillId="15" borderId="2" xfId="2" applyFont="1" applyFill="1" applyBorder="1" applyAlignment="1" applyProtection="1">
      <alignment horizontal="right" vertical="center"/>
    </xf>
    <xf numFmtId="0" fontId="5" fillId="0" borderId="109" xfId="0" applyFont="1" applyBorder="1" applyAlignment="1">
      <alignment horizontal="center" vertical="center"/>
    </xf>
    <xf numFmtId="0" fontId="5" fillId="0" borderId="110" xfId="0" applyFont="1" applyBorder="1" applyAlignment="1">
      <alignment horizontal="justify" vertical="top" wrapText="1"/>
    </xf>
    <xf numFmtId="43" fontId="5" fillId="0" borderId="4" xfId="1" applyFont="1" applyFill="1" applyBorder="1" applyAlignment="1" applyProtection="1">
      <alignment horizontal="center" vertical="center"/>
    </xf>
    <xf numFmtId="0" fontId="5" fillId="0" borderId="58" xfId="0" applyFont="1" applyBorder="1" applyAlignment="1">
      <alignment vertical="center"/>
    </xf>
    <xf numFmtId="0" fontId="5" fillId="11" borderId="41" xfId="2" applyNumberFormat="1" applyFont="1" applyFill="1" applyBorder="1" applyAlignment="1" applyProtection="1">
      <alignment horizontal="justify" vertical="center" wrapText="1"/>
    </xf>
    <xf numFmtId="0" fontId="5" fillId="0" borderId="0" xfId="2" applyNumberFormat="1" applyFont="1" applyFill="1" applyBorder="1" applyAlignment="1" applyProtection="1">
      <alignment horizontal="justify" vertical="center" wrapText="1"/>
    </xf>
    <xf numFmtId="4" fontId="5" fillId="0" borderId="59" xfId="2" applyNumberFormat="1" applyFont="1" applyFill="1" applyBorder="1" applyAlignment="1" applyProtection="1">
      <alignment horizontal="right" vertical="center"/>
    </xf>
    <xf numFmtId="0" fontId="5" fillId="0" borderId="36" xfId="2" applyNumberFormat="1" applyFont="1" applyFill="1" applyBorder="1" applyAlignment="1" applyProtection="1">
      <alignment horizontal="justify" vertical="center" wrapText="1"/>
    </xf>
    <xf numFmtId="43" fontId="5" fillId="0" borderId="105" xfId="1" applyFont="1" applyFill="1" applyBorder="1" applyAlignment="1" applyProtection="1">
      <alignment vertical="center"/>
    </xf>
    <xf numFmtId="0" fontId="5" fillId="0" borderId="111" xfId="0" applyFont="1" applyBorder="1" applyAlignment="1">
      <alignment horizontal="center" vertical="center"/>
    </xf>
    <xf numFmtId="0" fontId="5" fillId="0" borderId="41" xfId="2" applyNumberFormat="1" applyFont="1" applyFill="1" applyBorder="1" applyAlignment="1" applyProtection="1">
      <alignment horizontal="justify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1" xfId="2" applyNumberFormat="1" applyFont="1" applyFill="1" applyBorder="1" applyAlignment="1" applyProtection="1">
      <alignment horizontal="justify" vertical="center" wrapText="1"/>
    </xf>
    <xf numFmtId="43" fontId="5" fillId="0" borderId="21" xfId="1" applyFont="1" applyFill="1" applyBorder="1" applyAlignment="1" applyProtection="1">
      <alignment horizontal="center" vertical="center"/>
    </xf>
    <xf numFmtId="167" fontId="5" fillId="0" borderId="21" xfId="2" applyFont="1" applyFill="1" applyBorder="1" applyAlignment="1" applyProtection="1">
      <alignment horizontal="right" vertical="center"/>
    </xf>
    <xf numFmtId="0" fontId="5" fillId="0" borderId="21" xfId="0" applyFont="1" applyBorder="1" applyAlignment="1">
      <alignment vertical="center"/>
    </xf>
    <xf numFmtId="0" fontId="5" fillId="0" borderId="96" xfId="0" applyFont="1" applyBorder="1" applyAlignment="1">
      <alignment vertical="center"/>
    </xf>
    <xf numFmtId="0" fontId="5" fillId="0" borderId="99" xfId="0" applyFont="1" applyBorder="1" applyAlignment="1">
      <alignment vertical="center"/>
    </xf>
    <xf numFmtId="0" fontId="5" fillId="0" borderId="23" xfId="2" applyNumberFormat="1" applyFont="1" applyFill="1" applyBorder="1" applyAlignment="1" applyProtection="1">
      <alignment horizontal="justify" vertical="center" wrapText="1"/>
    </xf>
    <xf numFmtId="167" fontId="5" fillId="17" borderId="23" xfId="2" applyFont="1" applyFill="1" applyBorder="1" applyAlignment="1" applyProtection="1">
      <alignment horizontal="right" vertical="center"/>
    </xf>
    <xf numFmtId="0" fontId="0" fillId="0" borderId="23" xfId="0" applyBorder="1"/>
    <xf numFmtId="0" fontId="5" fillId="0" borderId="15" xfId="0" applyFont="1" applyBorder="1" applyAlignment="1">
      <alignment horizontal="center" vertical="center"/>
    </xf>
    <xf numFmtId="0" fontId="5" fillId="0" borderId="16" xfId="2" applyNumberFormat="1" applyFont="1" applyFill="1" applyBorder="1" applyAlignment="1" applyProtection="1">
      <alignment horizontal="justify" vertical="center" wrapText="1"/>
    </xf>
    <xf numFmtId="43" fontId="5" fillId="0" borderId="16" xfId="1" applyFont="1" applyFill="1" applyBorder="1" applyAlignment="1" applyProtection="1">
      <alignment horizontal="center" vertical="center"/>
    </xf>
    <xf numFmtId="167" fontId="5" fillId="0" borderId="16" xfId="2" applyFont="1" applyFill="1" applyBorder="1" applyAlignment="1" applyProtection="1">
      <alignment horizontal="right" vertical="center"/>
    </xf>
    <xf numFmtId="0" fontId="5" fillId="0" borderId="27" xfId="0" applyFont="1" applyBorder="1" applyAlignment="1">
      <alignment horizontal="center" vertical="center" wrapText="1"/>
    </xf>
    <xf numFmtId="0" fontId="5" fillId="0" borderId="97" xfId="0" applyFont="1" applyBorder="1" applyAlignment="1">
      <alignment vertical="center"/>
    </xf>
    <xf numFmtId="0" fontId="5" fillId="17" borderId="2" xfId="0" applyFont="1" applyFill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17" borderId="45" xfId="0" applyFont="1" applyFill="1" applyBorder="1" applyAlignment="1">
      <alignment vertical="center"/>
    </xf>
    <xf numFmtId="0" fontId="8" fillId="17" borderId="22" xfId="0" applyFont="1" applyFill="1" applyBorder="1" applyAlignment="1">
      <alignment vertical="center"/>
    </xf>
    <xf numFmtId="0" fontId="5" fillId="0" borderId="2" xfId="2" applyNumberFormat="1" applyFont="1" applyFill="1" applyBorder="1" applyAlignment="1" applyProtection="1">
      <alignment horizontal="justify" vertical="center" wrapText="1"/>
    </xf>
    <xf numFmtId="167" fontId="5" fillId="17" borderId="2" xfId="2" applyFont="1" applyFill="1" applyBorder="1" applyAlignment="1" applyProtection="1">
      <alignment horizontal="right" vertical="center"/>
    </xf>
    <xf numFmtId="167" fontId="5" fillId="0" borderId="2" xfId="2" applyFont="1" applyFill="1" applyBorder="1" applyAlignment="1" applyProtection="1">
      <alignment horizontal="right" vertical="center"/>
    </xf>
    <xf numFmtId="0" fontId="5" fillId="0" borderId="0" xfId="2" applyNumberFormat="1" applyFont="1" applyFill="1" applyBorder="1" applyAlignment="1" applyProtection="1">
      <alignment horizontal="center" vertical="center" wrapText="1"/>
    </xf>
    <xf numFmtId="0" fontId="5" fillId="24" borderId="102" xfId="0" applyFont="1" applyFill="1" applyBorder="1" applyAlignment="1">
      <alignment horizontal="center" vertical="center"/>
    </xf>
    <xf numFmtId="0" fontId="5" fillId="0" borderId="41" xfId="0" applyFont="1" applyBorder="1" applyAlignment="1">
      <alignment horizontal="justify" wrapText="1"/>
    </xf>
    <xf numFmtId="167" fontId="5" fillId="15" borderId="112" xfId="2" applyFont="1" applyFill="1" applyBorder="1" applyAlignment="1" applyProtection="1">
      <alignment horizontal="center" vertical="center"/>
    </xf>
    <xf numFmtId="4" fontId="5" fillId="15" borderId="40" xfId="2" applyNumberFormat="1" applyFont="1" applyFill="1" applyBorder="1" applyAlignment="1" applyProtection="1">
      <alignment horizontal="right" vertical="center"/>
    </xf>
    <xf numFmtId="0" fontId="5" fillId="0" borderId="113" xfId="0" applyFont="1" applyBorder="1" applyAlignment="1">
      <alignment vertical="center"/>
    </xf>
    <xf numFmtId="0" fontId="5" fillId="0" borderId="114" xfId="0" applyFont="1" applyBorder="1" applyAlignment="1">
      <alignment vertical="center"/>
    </xf>
    <xf numFmtId="0" fontId="5" fillId="0" borderId="2" xfId="0" applyFont="1" applyBorder="1" applyAlignment="1">
      <alignment horizontal="justify" wrapText="1"/>
    </xf>
    <xf numFmtId="43" fontId="5" fillId="0" borderId="0" xfId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justify" wrapText="1"/>
    </xf>
    <xf numFmtId="0" fontId="5" fillId="0" borderId="115" xfId="0" applyFont="1" applyBorder="1" applyAlignment="1">
      <alignment horizontal="center" vertical="center"/>
    </xf>
    <xf numFmtId="0" fontId="5" fillId="0" borderId="116" xfId="0" applyFont="1" applyBorder="1" applyAlignment="1">
      <alignment horizontal="justify" wrapText="1"/>
    </xf>
    <xf numFmtId="167" fontId="5" fillId="15" borderId="117" xfId="2" applyFont="1" applyFill="1" applyBorder="1" applyAlignment="1" applyProtection="1">
      <alignment horizontal="center" vertical="center"/>
    </xf>
    <xf numFmtId="4" fontId="5" fillId="15" borderId="118" xfId="2" applyNumberFormat="1" applyFont="1" applyFill="1" applyBorder="1" applyAlignment="1" applyProtection="1">
      <alignment horizontal="right" vertical="center"/>
    </xf>
    <xf numFmtId="43" fontId="5" fillId="0" borderId="119" xfId="1" applyFont="1" applyFill="1" applyBorder="1" applyAlignment="1" applyProtection="1">
      <alignment horizontal="left" vertical="center"/>
    </xf>
    <xf numFmtId="0" fontId="5" fillId="0" borderId="116" xfId="0" applyFont="1" applyBorder="1" applyAlignment="1">
      <alignment vertical="center"/>
    </xf>
    <xf numFmtId="0" fontId="5" fillId="0" borderId="120" xfId="0" applyFont="1" applyBorder="1" applyAlignment="1">
      <alignment vertical="center"/>
    </xf>
    <xf numFmtId="167" fontId="5" fillId="0" borderId="0" xfId="2" applyFont="1" applyFill="1" applyBorder="1" applyAlignment="1" applyProtection="1">
      <alignment horizontal="center" vertical="center"/>
    </xf>
    <xf numFmtId="167" fontId="5" fillId="15" borderId="116" xfId="2" applyFont="1" applyFill="1" applyBorder="1" applyAlignment="1" applyProtection="1">
      <alignment horizontal="center" vertical="center"/>
    </xf>
    <xf numFmtId="4" fontId="5" fillId="0" borderId="116" xfId="2" applyNumberFormat="1" applyFont="1" applyFill="1" applyBorder="1" applyAlignment="1" applyProtection="1">
      <alignment horizontal="right" vertical="center"/>
    </xf>
    <xf numFmtId="43" fontId="5" fillId="0" borderId="121" xfId="1" applyFont="1" applyFill="1" applyBorder="1" applyAlignment="1" applyProtection="1">
      <alignment horizontal="left" vertical="center"/>
    </xf>
    <xf numFmtId="0" fontId="8" fillId="0" borderId="2" xfId="0" applyFont="1" applyBorder="1" applyAlignment="1">
      <alignment horizontal="right" wrapText="1"/>
    </xf>
    <xf numFmtId="0" fontId="5" fillId="17" borderId="2" xfId="0" applyFont="1" applyFill="1" applyBorder="1" applyAlignment="1">
      <alignment horizontal="justify" wrapText="1"/>
    </xf>
    <xf numFmtId="0" fontId="5" fillId="0" borderId="122" xfId="0" applyFont="1" applyBorder="1" applyAlignment="1">
      <alignment vertical="center"/>
    </xf>
    <xf numFmtId="0" fontId="5" fillId="0" borderId="123" xfId="0" applyFont="1" applyBorder="1" applyAlignment="1">
      <alignment vertical="center"/>
    </xf>
    <xf numFmtId="0" fontId="5" fillId="0" borderId="124" xfId="0" applyFont="1" applyBorder="1" applyAlignment="1">
      <alignment vertical="center"/>
    </xf>
    <xf numFmtId="0" fontId="5" fillId="0" borderId="123" xfId="0" applyFont="1" applyBorder="1" applyAlignment="1">
      <alignment horizontal="justify" wrapText="1"/>
    </xf>
    <xf numFmtId="0" fontId="5" fillId="0" borderId="123" xfId="0" applyFont="1" applyBorder="1" applyAlignment="1">
      <alignment horizontal="left" wrapText="1"/>
    </xf>
    <xf numFmtId="0" fontId="5" fillId="0" borderId="125" xfId="0" applyFont="1" applyBorder="1" applyAlignment="1">
      <alignment vertical="center"/>
    </xf>
    <xf numFmtId="43" fontId="5" fillId="0" borderId="123" xfId="1" applyFont="1" applyFill="1" applyBorder="1" applyAlignment="1" applyProtection="1">
      <alignment horizontal="center" vertical="center"/>
    </xf>
    <xf numFmtId="43" fontId="5" fillId="0" borderId="124" xfId="1" applyFont="1" applyFill="1" applyBorder="1" applyAlignment="1" applyProtection="1">
      <alignment horizontal="center" vertical="center"/>
    </xf>
    <xf numFmtId="0" fontId="5" fillId="24" borderId="126" xfId="0" applyFont="1" applyFill="1" applyBorder="1" applyAlignment="1">
      <alignment horizontal="center" vertical="center"/>
    </xf>
    <xf numFmtId="0" fontId="5" fillId="24" borderId="41" xfId="0" applyFont="1" applyFill="1" applyBorder="1" applyAlignment="1">
      <alignment horizontal="justify" vertical="center" wrapText="1"/>
    </xf>
    <xf numFmtId="43" fontId="5" fillId="24" borderId="41" xfId="1" applyFont="1" applyFill="1" applyBorder="1" applyAlignment="1" applyProtection="1">
      <alignment horizontal="center" vertical="center"/>
    </xf>
    <xf numFmtId="4" fontId="5" fillId="24" borderId="41" xfId="2" applyNumberFormat="1" applyFont="1" applyFill="1" applyBorder="1" applyAlignment="1" applyProtection="1">
      <alignment horizontal="right" vertical="center"/>
    </xf>
    <xf numFmtId="4" fontId="5" fillId="24" borderId="42" xfId="2" applyNumberFormat="1" applyFont="1" applyFill="1" applyBorder="1" applyAlignment="1" applyProtection="1">
      <alignment horizontal="right" vertical="center"/>
    </xf>
    <xf numFmtId="0" fontId="5" fillId="11" borderId="111" xfId="0" applyFont="1" applyFill="1" applyBorder="1" applyAlignment="1">
      <alignment horizontal="center" vertical="center"/>
    </xf>
    <xf numFmtId="0" fontId="5" fillId="0" borderId="18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43" fontId="5" fillId="0" borderId="2" xfId="1" applyFont="1" applyFill="1" applyBorder="1" applyAlignment="1" applyProtection="1"/>
    <xf numFmtId="43" fontId="5" fillId="0" borderId="19" xfId="1" applyFont="1" applyFill="1" applyBorder="1" applyAlignment="1" applyProtection="1"/>
    <xf numFmtId="0" fontId="8" fillId="34" borderId="111" xfId="0" applyFont="1" applyFill="1" applyBorder="1" applyAlignment="1">
      <alignment horizontal="center" vertical="center"/>
    </xf>
    <xf numFmtId="0" fontId="8" fillId="10" borderId="0" xfId="2" applyNumberFormat="1" applyFont="1" applyFill="1" applyBorder="1" applyAlignment="1" applyProtection="1">
      <alignment horizontal="justify" vertical="center" wrapText="1"/>
    </xf>
    <xf numFmtId="167" fontId="5" fillId="15" borderId="106" xfId="2" applyFont="1" applyFill="1" applyBorder="1" applyAlignment="1" applyProtection="1">
      <alignment horizontal="center" vertical="center"/>
    </xf>
    <xf numFmtId="4" fontId="5" fillId="15" borderId="127" xfId="2" applyNumberFormat="1" applyFont="1" applyFill="1" applyBorder="1" applyAlignment="1" applyProtection="1">
      <alignment horizontal="right" vertical="center"/>
    </xf>
    <xf numFmtId="0" fontId="5" fillId="11" borderId="18" xfId="0" applyFont="1" applyFill="1" applyBorder="1" applyAlignment="1">
      <alignment horizontal="center" vertical="center"/>
    </xf>
    <xf numFmtId="43" fontId="5" fillId="0" borderId="30" xfId="1" applyFont="1" applyFill="1" applyBorder="1" applyAlignment="1" applyProtection="1">
      <alignment horizontal="right" vertical="center"/>
    </xf>
    <xf numFmtId="43" fontId="5" fillId="0" borderId="19" xfId="1" applyFont="1" applyFill="1" applyBorder="1" applyAlignment="1" applyProtection="1">
      <alignment horizontal="right" vertical="center"/>
    </xf>
    <xf numFmtId="0" fontId="5" fillId="0" borderId="104" xfId="0" applyFont="1" applyBorder="1" applyAlignment="1">
      <alignment horizontal="center" vertical="center"/>
    </xf>
    <xf numFmtId="43" fontId="5" fillId="0" borderId="105" xfId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right" vertical="center"/>
    </xf>
    <xf numFmtId="0" fontId="8" fillId="35" borderId="18" xfId="0" applyFont="1" applyFill="1" applyBorder="1" applyAlignment="1">
      <alignment horizontal="center" vertical="center"/>
    </xf>
    <xf numFmtId="0" fontId="5" fillId="35" borderId="0" xfId="0" applyFont="1" applyFill="1" applyAlignment="1">
      <alignment horizontal="justify" vertical="center"/>
    </xf>
    <xf numFmtId="43" fontId="5" fillId="35" borderId="0" xfId="1" applyFont="1" applyFill="1" applyBorder="1" applyAlignment="1" applyProtection="1">
      <alignment vertical="center"/>
    </xf>
    <xf numFmtId="0" fontId="5" fillId="35" borderId="0" xfId="0" applyFont="1" applyFill="1" applyAlignment="1">
      <alignment horizontal="right" vertical="center"/>
    </xf>
    <xf numFmtId="0" fontId="5" fillId="35" borderId="0" xfId="0" applyFont="1" applyFill="1" applyAlignment="1">
      <alignment vertical="center"/>
    </xf>
    <xf numFmtId="0" fontId="5" fillId="35" borderId="19" xfId="0" applyFont="1" applyFill="1" applyBorder="1" applyAlignment="1">
      <alignment vertical="center"/>
    </xf>
    <xf numFmtId="0" fontId="5" fillId="0" borderId="19" xfId="0" applyFont="1" applyBorder="1"/>
    <xf numFmtId="49" fontId="5" fillId="0" borderId="2" xfId="1" applyNumberFormat="1" applyFont="1" applyFill="1" applyBorder="1" applyAlignment="1" applyProtection="1">
      <alignment horizontal="center" vertical="center"/>
    </xf>
    <xf numFmtId="2" fontId="5" fillId="11" borderId="2" xfId="1" applyNumberFormat="1" applyFont="1" applyFill="1" applyBorder="1" applyAlignment="1" applyProtection="1">
      <alignment horizontal="center" vertical="center" wrapText="1"/>
    </xf>
    <xf numFmtId="0" fontId="5" fillId="18" borderId="18" xfId="0" applyFont="1" applyFill="1" applyBorder="1"/>
    <xf numFmtId="49" fontId="5" fillId="18" borderId="0" xfId="0" applyNumberFormat="1" applyFont="1" applyFill="1" applyAlignment="1">
      <alignment horizontal="center"/>
    </xf>
    <xf numFmtId="0" fontId="5" fillId="18" borderId="0" xfId="0" applyFont="1" applyFill="1"/>
    <xf numFmtId="0" fontId="5" fillId="18" borderId="0" xfId="0" applyFont="1" applyFill="1" applyAlignment="1">
      <alignment horizontal="center"/>
    </xf>
    <xf numFmtId="0" fontId="5" fillId="18" borderId="0" xfId="0" applyFont="1" applyFill="1" applyAlignment="1">
      <alignment horizontal="right"/>
    </xf>
    <xf numFmtId="0" fontId="10" fillId="0" borderId="30" xfId="0" applyFont="1" applyBorder="1" applyAlignment="1">
      <alignment horizontal="center"/>
    </xf>
    <xf numFmtId="43" fontId="10" fillId="0" borderId="129" xfId="1" applyFont="1" applyFill="1" applyBorder="1" applyAlignment="1" applyProtection="1">
      <alignment horizontal="center"/>
    </xf>
    <xf numFmtId="49" fontId="5" fillId="0" borderId="28" xfId="0" applyNumberFormat="1" applyFont="1" applyBorder="1" applyAlignment="1">
      <alignment horizontal="center" vertical="center"/>
    </xf>
    <xf numFmtId="49" fontId="5" fillId="0" borderId="29" xfId="0" applyNumberFormat="1" applyFont="1" applyBorder="1" applyAlignment="1">
      <alignment horizontal="center" vertical="center" wrapText="1"/>
    </xf>
    <xf numFmtId="0" fontId="5" fillId="0" borderId="29" xfId="0" applyFont="1" applyBorder="1" applyAlignment="1">
      <alignment horizontal="justify" wrapText="1"/>
    </xf>
    <xf numFmtId="49" fontId="5" fillId="0" borderId="29" xfId="1" applyNumberFormat="1" applyFont="1" applyFill="1" applyBorder="1" applyAlignment="1" applyProtection="1">
      <alignment horizontal="center" vertical="center"/>
    </xf>
    <xf numFmtId="2" fontId="5" fillId="11" borderId="29" xfId="1" applyNumberFormat="1" applyFont="1" applyFill="1" applyBorder="1" applyAlignment="1" applyProtection="1">
      <alignment horizontal="center" vertical="center" wrapText="1"/>
    </xf>
    <xf numFmtId="43" fontId="5" fillId="11" borderId="54" xfId="1" applyFont="1" applyFill="1" applyBorder="1" applyAlignment="1" applyProtection="1">
      <alignment horizontal="right" vertical="center" wrapText="1"/>
    </xf>
    <xf numFmtId="166" fontId="5" fillId="0" borderId="29" xfId="0" applyNumberFormat="1" applyFont="1" applyBorder="1" applyAlignment="1">
      <alignment horizontal="right"/>
    </xf>
    <xf numFmtId="43" fontId="10" fillId="11" borderId="2" xfId="1" applyFont="1" applyFill="1" applyBorder="1" applyAlignment="1" applyProtection="1">
      <alignment horizontal="center"/>
    </xf>
    <xf numFmtId="49" fontId="5" fillId="0" borderId="18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5" fillId="0" borderId="0" xfId="1" applyNumberFormat="1" applyFont="1" applyFill="1" applyBorder="1" applyAlignment="1" applyProtection="1">
      <alignment horizontal="center" vertical="center"/>
    </xf>
    <xf numFmtId="2" fontId="5" fillId="11" borderId="0" xfId="1" applyNumberFormat="1" applyFont="1" applyFill="1" applyBorder="1" applyAlignment="1" applyProtection="1">
      <alignment horizontal="center" vertical="center" wrapText="1"/>
    </xf>
    <xf numFmtId="43" fontId="5" fillId="11" borderId="0" xfId="1" applyFont="1" applyFill="1" applyBorder="1" applyAlignment="1" applyProtection="1">
      <alignment horizontal="right" vertical="center" wrapText="1"/>
    </xf>
    <xf numFmtId="166" fontId="5" fillId="0" borderId="0" xfId="0" applyNumberFormat="1" applyFont="1" applyAlignment="1">
      <alignment horizontal="right"/>
    </xf>
    <xf numFmtId="0" fontId="10" fillId="0" borderId="19" xfId="0" applyFont="1" applyBorder="1" applyAlignment="1">
      <alignment horizontal="center"/>
    </xf>
    <xf numFmtId="43" fontId="10" fillId="11" borderId="19" xfId="1" applyFont="1" applyFill="1" applyBorder="1" applyAlignment="1" applyProtection="1">
      <alignment horizontal="center"/>
    </xf>
    <xf numFmtId="49" fontId="5" fillId="0" borderId="0" xfId="0" applyNumberFormat="1" applyFont="1" applyAlignment="1">
      <alignment horizontal="center"/>
    </xf>
    <xf numFmtId="43" fontId="10" fillId="11" borderId="2" xfId="1" applyFont="1" applyFill="1" applyBorder="1" applyAlignment="1" applyProtection="1">
      <alignment horizontal="right"/>
    </xf>
    <xf numFmtId="4" fontId="5" fillId="0" borderId="2" xfId="0" applyNumberFormat="1" applyFont="1" applyBorder="1" applyAlignment="1">
      <alignment horizontal="center"/>
    </xf>
    <xf numFmtId="0" fontId="5" fillId="0" borderId="85" xfId="0" applyFont="1" applyBorder="1"/>
    <xf numFmtId="4" fontId="5" fillId="18" borderId="2" xfId="0" applyNumberFormat="1" applyFont="1" applyFill="1" applyBorder="1" applyAlignment="1">
      <alignment horizontal="center"/>
    </xf>
    <xf numFmtId="0" fontId="5" fillId="0" borderId="19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20" xfId="0" applyFont="1" applyBorder="1"/>
    <xf numFmtId="0" fontId="5" fillId="0" borderId="21" xfId="0" applyFont="1" applyBorder="1"/>
    <xf numFmtId="49" fontId="5" fillId="0" borderId="21" xfId="0" applyNumberFormat="1" applyFont="1" applyBorder="1" applyAlignment="1">
      <alignment horizontal="center"/>
    </xf>
    <xf numFmtId="0" fontId="5" fillId="0" borderId="22" xfId="0" applyFont="1" applyBorder="1" applyAlignment="1">
      <alignment horizontal="right"/>
    </xf>
    <xf numFmtId="0" fontId="5" fillId="0" borderId="22" xfId="0" applyFont="1" applyBorder="1"/>
    <xf numFmtId="0" fontId="0" fillId="0" borderId="21" xfId="0" applyBorder="1"/>
    <xf numFmtId="0" fontId="0" fillId="0" borderId="22" xfId="0" applyBorder="1"/>
    <xf numFmtId="10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4" borderId="45" xfId="0" applyFont="1" applyFill="1" applyBorder="1" applyAlignment="1">
      <alignment horizontal="center" vertical="center" wrapText="1"/>
    </xf>
    <xf numFmtId="0" fontId="12" fillId="4" borderId="45" xfId="0" applyFont="1" applyFill="1" applyBorder="1" applyAlignment="1">
      <alignment horizontal="center" wrapText="1"/>
    </xf>
    <xf numFmtId="0" fontId="12" fillId="4" borderId="45" xfId="0" applyFont="1" applyFill="1" applyBorder="1" applyAlignment="1">
      <alignment horizontal="left" vertical="top" wrapText="1"/>
    </xf>
    <xf numFmtId="0" fontId="12" fillId="4" borderId="45" xfId="0" applyFont="1" applyFill="1" applyBorder="1" applyAlignment="1">
      <alignment horizontal="right" vertical="top" wrapText="1"/>
    </xf>
    <xf numFmtId="0" fontId="13" fillId="0" borderId="2" xfId="0" applyFont="1" applyBorder="1" applyAlignment="1">
      <alignment horizontal="left" vertical="center"/>
    </xf>
    <xf numFmtId="49" fontId="13" fillId="0" borderId="2" xfId="0" applyNumberFormat="1" applyFont="1" applyBorder="1" applyAlignment="1">
      <alignment horizontal="left" vertical="center" wrapText="1"/>
    </xf>
    <xf numFmtId="4" fontId="12" fillId="0" borderId="2" xfId="0" applyNumberFormat="1" applyFont="1" applyBorder="1"/>
    <xf numFmtId="0" fontId="12" fillId="0" borderId="2" xfId="0" applyFont="1" applyBorder="1"/>
    <xf numFmtId="49" fontId="13" fillId="42" borderId="2" xfId="0" applyNumberFormat="1" applyFont="1" applyFill="1" applyBorder="1" applyAlignment="1">
      <alignment horizontal="center" vertical="center" wrapText="1"/>
    </xf>
    <xf numFmtId="49" fontId="13" fillId="42" borderId="2" xfId="0" applyNumberFormat="1" applyFont="1" applyFill="1" applyBorder="1" applyAlignment="1">
      <alignment horizontal="center" wrapText="1"/>
    </xf>
    <xf numFmtId="49" fontId="13" fillId="42" borderId="2" xfId="0" applyNumberFormat="1" applyFont="1" applyFill="1" applyBorder="1" applyAlignment="1">
      <alignment horizontal="left" vertical="center" wrapText="1"/>
    </xf>
    <xf numFmtId="49" fontId="13" fillId="42" borderId="2" xfId="1" applyNumberFormat="1" applyFont="1" applyFill="1" applyBorder="1" applyAlignment="1" applyProtection="1">
      <alignment horizontal="left" vertical="center"/>
    </xf>
    <xf numFmtId="4" fontId="12" fillId="42" borderId="2" xfId="0" applyNumberFormat="1" applyFont="1" applyFill="1" applyBorder="1"/>
    <xf numFmtId="0" fontId="12" fillId="42" borderId="2" xfId="0" applyFont="1" applyFill="1" applyBorder="1"/>
    <xf numFmtId="0" fontId="12" fillId="42" borderId="2" xfId="0" applyFont="1" applyFill="1" applyBorder="1" applyAlignment="1">
      <alignment horizontal="center" vertical="center"/>
    </xf>
    <xf numFmtId="0" fontId="13" fillId="42" borderId="2" xfId="0" applyFont="1" applyFill="1" applyBorder="1" applyAlignment="1">
      <alignment horizontal="left" vertical="center" wrapText="1"/>
    </xf>
    <xf numFmtId="0" fontId="12" fillId="0" borderId="45" xfId="0" applyFont="1" applyBorder="1"/>
    <xf numFmtId="0" fontId="12" fillId="0" borderId="0" xfId="0" applyFont="1"/>
    <xf numFmtId="0" fontId="12" fillId="0" borderId="19" xfId="0" applyFont="1" applyBorder="1"/>
    <xf numFmtId="0" fontId="12" fillId="0" borderId="20" xfId="0" applyFont="1" applyBorder="1"/>
    <xf numFmtId="0" fontId="12" fillId="0" borderId="21" xfId="0" applyFont="1" applyBorder="1"/>
    <xf numFmtId="0" fontId="12" fillId="0" borderId="22" xfId="0" applyFont="1" applyBorder="1"/>
    <xf numFmtId="49" fontId="13" fillId="42" borderId="45" xfId="0" applyNumberFormat="1" applyFont="1" applyFill="1" applyBorder="1" applyAlignment="1">
      <alignment horizontal="center" vertical="center" wrapText="1"/>
    </xf>
    <xf numFmtId="49" fontId="13" fillId="42" borderId="45" xfId="0" applyNumberFormat="1" applyFont="1" applyFill="1" applyBorder="1" applyAlignment="1">
      <alignment horizontal="center" wrapText="1"/>
    </xf>
    <xf numFmtId="49" fontId="13" fillId="42" borderId="45" xfId="1" applyNumberFormat="1" applyFont="1" applyFill="1" applyBorder="1" applyAlignment="1" applyProtection="1">
      <alignment horizontal="left" vertical="center"/>
    </xf>
    <xf numFmtId="49" fontId="13" fillId="43" borderId="2" xfId="0" applyNumberFormat="1" applyFont="1" applyFill="1" applyBorder="1" applyAlignment="1">
      <alignment horizontal="center" vertical="center" wrapText="1"/>
    </xf>
    <xf numFmtId="49" fontId="13" fillId="43" borderId="2" xfId="0" applyNumberFormat="1" applyFont="1" applyFill="1" applyBorder="1" applyAlignment="1">
      <alignment horizontal="center" wrapText="1"/>
    </xf>
    <xf numFmtId="49" fontId="13" fillId="43" borderId="2" xfId="0" applyNumberFormat="1" applyFont="1" applyFill="1" applyBorder="1" applyAlignment="1">
      <alignment horizontal="left" vertical="center" wrapText="1"/>
    </xf>
    <xf numFmtId="49" fontId="13" fillId="43" borderId="2" xfId="1" applyNumberFormat="1" applyFont="1" applyFill="1" applyBorder="1" applyAlignment="1" applyProtection="1">
      <alignment horizontal="left" vertical="center"/>
    </xf>
    <xf numFmtId="4" fontId="12" fillId="43" borderId="2" xfId="0" applyNumberFormat="1" applyFont="1" applyFill="1" applyBorder="1"/>
    <xf numFmtId="0" fontId="12" fillId="43" borderId="2" xfId="0" applyFont="1" applyFill="1" applyBorder="1"/>
    <xf numFmtId="0" fontId="0" fillId="43" borderId="2" xfId="0" applyFill="1" applyBorder="1"/>
    <xf numFmtId="0" fontId="13" fillId="43" borderId="2" xfId="0" applyFont="1" applyFill="1" applyBorder="1" applyAlignment="1">
      <alignment horizontal="left" vertical="center"/>
    </xf>
    <xf numFmtId="0" fontId="5" fillId="43" borderId="2" xfId="0" applyFont="1" applyFill="1" applyBorder="1" applyAlignment="1">
      <alignment horizontal="center" wrapText="1"/>
    </xf>
    <xf numFmtId="0" fontId="13" fillId="0" borderId="45" xfId="0" applyFont="1" applyBorder="1" applyAlignment="1">
      <alignment horizontal="left" vertical="center"/>
    </xf>
    <xf numFmtId="0" fontId="12" fillId="43" borderId="2" xfId="0" applyFont="1" applyFill="1" applyBorder="1" applyAlignment="1">
      <alignment horizontal="center" vertical="center"/>
    </xf>
    <xf numFmtId="4" fontId="12" fillId="0" borderId="45" xfId="0" applyNumberFormat="1" applyFont="1" applyBorder="1"/>
    <xf numFmtId="0" fontId="13" fillId="43" borderId="2" xfId="0" applyFont="1" applyFill="1" applyBorder="1" applyAlignment="1">
      <alignment horizontal="left" vertical="center" wrapText="1"/>
    </xf>
    <xf numFmtId="0" fontId="13" fillId="43" borderId="2" xfId="0" applyFont="1" applyFill="1" applyBorder="1" applyAlignment="1">
      <alignment horizontal="center" vertical="center" wrapText="1"/>
    </xf>
    <xf numFmtId="0" fontId="12" fillId="43" borderId="2" xfId="0" applyFont="1" applyFill="1" applyBorder="1" applyAlignment="1">
      <alignment horizontal="center" wrapText="1"/>
    </xf>
    <xf numFmtId="0" fontId="13" fillId="42" borderId="45" xfId="0" applyFont="1" applyFill="1" applyBorder="1" applyAlignment="1">
      <alignment horizontal="left" vertical="center" wrapText="1"/>
    </xf>
    <xf numFmtId="0" fontId="23" fillId="43" borderId="2" xfId="0" applyFont="1" applyFill="1" applyBorder="1" applyAlignment="1">
      <alignment horizontal="left" vertical="center" wrapText="1"/>
    </xf>
    <xf numFmtId="0" fontId="24" fillId="0" borderId="2" xfId="0" applyFont="1" applyBorder="1" applyAlignment="1">
      <alignment horizontal="center" vertical="center"/>
    </xf>
    <xf numFmtId="0" fontId="24" fillId="0" borderId="45" xfId="0" applyFont="1" applyBorder="1" applyAlignment="1">
      <alignment horizontal="center" vertical="center"/>
    </xf>
    <xf numFmtId="0" fontId="12" fillId="43" borderId="2" xfId="0" applyFont="1" applyFill="1" applyBorder="1" applyAlignment="1">
      <alignment horizontal="left" vertical="center" wrapText="1"/>
    </xf>
    <xf numFmtId="0" fontId="13" fillId="43" borderId="2" xfId="0" applyFont="1" applyFill="1" applyBorder="1" applyAlignment="1">
      <alignment horizontal="left"/>
    </xf>
    <xf numFmtId="0" fontId="12" fillId="43" borderId="2" xfId="0" applyFont="1" applyFill="1" applyBorder="1" applyAlignment="1">
      <alignment horizontal="left" wrapText="1"/>
    </xf>
    <xf numFmtId="0" fontId="12" fillId="43" borderId="2" xfId="0" applyFont="1" applyFill="1" applyBorder="1" applyAlignment="1">
      <alignment wrapText="1"/>
    </xf>
    <xf numFmtId="0" fontId="5" fillId="43" borderId="2" xfId="0" applyFont="1" applyFill="1" applyBorder="1"/>
    <xf numFmtId="0" fontId="13" fillId="43" borderId="2" xfId="0" applyFont="1" applyFill="1" applyBorder="1" applyAlignment="1">
      <alignment horizontal="left" wrapText="1"/>
    </xf>
    <xf numFmtId="0" fontId="13" fillId="0" borderId="97" xfId="0" applyFont="1" applyBorder="1" applyAlignment="1">
      <alignment horizontal="left" vertical="center"/>
    </xf>
    <xf numFmtId="49" fontId="13" fillId="0" borderId="97" xfId="0" applyNumberFormat="1" applyFont="1" applyBorder="1" applyAlignment="1">
      <alignment horizontal="center" vertical="center" wrapText="1"/>
    </xf>
    <xf numFmtId="0" fontId="12" fillId="0" borderId="97" xfId="0" applyFont="1" applyBorder="1"/>
    <xf numFmtId="0" fontId="13" fillId="0" borderId="97" xfId="0" applyFont="1" applyBorder="1" applyAlignment="1">
      <alignment horizontal="left" vertical="center" wrapText="1"/>
    </xf>
    <xf numFmtId="0" fontId="25" fillId="43" borderId="2" xfId="0" applyFont="1" applyFill="1" applyBorder="1" applyAlignment="1">
      <alignment vertical="top" wrapText="1"/>
    </xf>
    <xf numFmtId="0" fontId="8" fillId="43" borderId="2" xfId="0" applyFont="1" applyFill="1" applyBorder="1" applyAlignment="1">
      <alignment horizontal="center"/>
    </xf>
    <xf numFmtId="2" fontId="21" fillId="44" borderId="2" xfId="3" applyNumberFormat="1" applyFont="1" applyFill="1" applyBorder="1" applyAlignment="1" applyProtection="1">
      <alignment vertical="center" wrapText="1"/>
    </xf>
    <xf numFmtId="0" fontId="22" fillId="43" borderId="2" xfId="0" applyFont="1" applyFill="1" applyBorder="1" applyAlignment="1">
      <alignment horizontal="right" vertical="center" wrapText="1"/>
    </xf>
    <xf numFmtId="49" fontId="22" fillId="43" borderId="2" xfId="0" applyNumberFormat="1" applyFont="1" applyFill="1" applyBorder="1" applyAlignment="1">
      <alignment vertical="center" wrapText="1"/>
    </xf>
    <xf numFmtId="0" fontId="5" fillId="43" borderId="2" xfId="0" applyFont="1" applyFill="1" applyBorder="1" applyAlignment="1">
      <alignment horizontal="right" vertical="center" wrapText="1"/>
    </xf>
    <xf numFmtId="49" fontId="22" fillId="43" borderId="2" xfId="0" applyNumberFormat="1" applyFont="1" applyFill="1" applyBorder="1" applyAlignment="1">
      <alignment vertical="top" wrapText="1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7" xfId="0" applyBorder="1"/>
    <xf numFmtId="0" fontId="0" fillId="0" borderId="97" xfId="0" applyBorder="1"/>
    <xf numFmtId="0" fontId="0" fillId="0" borderId="45" xfId="0" applyBorder="1"/>
    <xf numFmtId="0" fontId="27" fillId="0" borderId="2" xfId="0" applyFont="1" applyBorder="1"/>
    <xf numFmtId="0" fontId="26" fillId="0" borderId="2" xfId="0" applyFont="1" applyBorder="1"/>
    <xf numFmtId="0" fontId="26" fillId="0" borderId="2" xfId="0" applyFont="1" applyBorder="1" applyAlignment="1">
      <alignment wrapText="1"/>
    </xf>
    <xf numFmtId="0" fontId="27" fillId="42" borderId="2" xfId="0" applyFont="1" applyFill="1" applyBorder="1"/>
    <xf numFmtId="0" fontId="28" fillId="0" borderId="2" xfId="0" applyFont="1" applyBorder="1"/>
    <xf numFmtId="0" fontId="29" fillId="0" borderId="2" xfId="0" applyFont="1" applyBorder="1"/>
    <xf numFmtId="0" fontId="27" fillId="45" borderId="139" xfId="0" applyFont="1" applyFill="1" applyBorder="1"/>
    <xf numFmtId="0" fontId="27" fillId="45" borderId="140" xfId="0" applyFont="1" applyFill="1" applyBorder="1"/>
    <xf numFmtId="0" fontId="27" fillId="45" borderId="141" xfId="0" applyFont="1" applyFill="1" applyBorder="1"/>
    <xf numFmtId="0" fontId="27" fillId="45" borderId="0" xfId="0" applyFont="1" applyFill="1"/>
    <xf numFmtId="0" fontId="27" fillId="45" borderId="5" xfId="0" applyFont="1" applyFill="1" applyBorder="1"/>
    <xf numFmtId="0" fontId="27" fillId="45" borderId="142" xfId="0" applyFont="1" applyFill="1" applyBorder="1"/>
    <xf numFmtId="0" fontId="30" fillId="0" borderId="2" xfId="0" applyFont="1" applyBorder="1"/>
    <xf numFmtId="0" fontId="27" fillId="0" borderId="2" xfId="0" applyFont="1" applyBorder="1" applyAlignment="1">
      <alignment wrapText="1"/>
    </xf>
    <xf numFmtId="0" fontId="28" fillId="0" borderId="0" xfId="0" applyFont="1"/>
    <xf numFmtId="0" fontId="17" fillId="0" borderId="2" xfId="0" applyFont="1" applyBorder="1"/>
    <xf numFmtId="0" fontId="8" fillId="0" borderId="2" xfId="0" applyFont="1" applyBorder="1" applyAlignment="1">
      <alignment horizontal="center"/>
    </xf>
    <xf numFmtId="0" fontId="32" fillId="0" borderId="2" xfId="0" applyFont="1" applyBorder="1" applyAlignment="1">
      <alignment vertical="center"/>
    </xf>
    <xf numFmtId="0" fontId="31" fillId="0" borderId="2" xfId="0" applyFont="1" applyBorder="1" applyAlignment="1">
      <alignment vertical="center"/>
    </xf>
    <xf numFmtId="0" fontId="8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center" vertical="center" wrapText="1"/>
    </xf>
    <xf numFmtId="0" fontId="8" fillId="0" borderId="2" xfId="0" applyFont="1" applyBorder="1"/>
    <xf numFmtId="0" fontId="5" fillId="0" borderId="2" xfId="0" applyFont="1" applyBorder="1" applyAlignment="1">
      <alignment horizontal="center" wrapText="1"/>
    </xf>
    <xf numFmtId="0" fontId="5" fillId="39" borderId="2" xfId="0" applyFont="1" applyFill="1" applyBorder="1"/>
    <xf numFmtId="0" fontId="5" fillId="36" borderId="2" xfId="0" applyFont="1" applyFill="1" applyBorder="1"/>
    <xf numFmtId="0" fontId="10" fillId="0" borderId="0" xfId="0" applyFont="1" applyAlignment="1">
      <alignment horizontal="right" vertical="top" wrapText="1"/>
    </xf>
    <xf numFmtId="0" fontId="23" fillId="0" borderId="0" xfId="0" applyFont="1" applyAlignment="1">
      <alignment horizontal="right" vertical="top" wrapText="1"/>
    </xf>
    <xf numFmtId="0" fontId="10" fillId="0" borderId="0" xfId="0" applyFont="1" applyAlignment="1">
      <alignment horizontal="center"/>
    </xf>
    <xf numFmtId="0" fontId="35" fillId="3" borderId="2" xfId="0" applyFont="1" applyFill="1" applyBorder="1" applyAlignment="1">
      <alignment horizontal="right" vertical="top" wrapText="1"/>
    </xf>
    <xf numFmtId="4" fontId="35" fillId="3" borderId="2" xfId="0" applyNumberFormat="1" applyFont="1" applyFill="1" applyBorder="1" applyAlignment="1">
      <alignment horizontal="right" vertical="top" wrapText="1"/>
    </xf>
    <xf numFmtId="3" fontId="35" fillId="3" borderId="2" xfId="0" applyNumberFormat="1" applyFont="1" applyFill="1" applyBorder="1" applyAlignment="1">
      <alignment horizontal="right" vertical="top" wrapText="1"/>
    </xf>
    <xf numFmtId="0" fontId="34" fillId="39" borderId="2" xfId="0" applyFont="1" applyFill="1" applyBorder="1"/>
    <xf numFmtId="0" fontId="33" fillId="39" borderId="2" xfId="0" applyFont="1" applyFill="1" applyBorder="1" applyAlignment="1">
      <alignment horizontal="center"/>
    </xf>
    <xf numFmtId="0" fontId="34" fillId="36" borderId="2" xfId="0" applyFont="1" applyFill="1" applyBorder="1"/>
    <xf numFmtId="0" fontId="33" fillId="36" borderId="2" xfId="0" applyFont="1" applyFill="1" applyBorder="1" applyAlignment="1">
      <alignment horizontal="center"/>
    </xf>
    <xf numFmtId="0" fontId="33" fillId="4" borderId="2" xfId="0" applyFont="1" applyFill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/>
    </xf>
    <xf numFmtId="0" fontId="33" fillId="4" borderId="3" xfId="0" applyFont="1" applyFill="1" applyBorder="1" applyAlignment="1">
      <alignment vertical="center" wrapText="1"/>
    </xf>
    <xf numFmtId="0" fontId="33" fillId="0" borderId="0" xfId="0" applyFont="1" applyAlignment="1">
      <alignment vertical="center" wrapText="1"/>
    </xf>
    <xf numFmtId="0" fontId="33" fillId="0" borderId="0" xfId="0" applyFont="1" applyAlignment="1">
      <alignment horizontal="center" vertical="center" wrapText="1"/>
    </xf>
    <xf numFmtId="0" fontId="35" fillId="0" borderId="0" xfId="0" applyFont="1" applyAlignment="1">
      <alignment horizontal="right" vertical="top" wrapText="1"/>
    </xf>
    <xf numFmtId="0" fontId="10" fillId="4" borderId="1" xfId="0" applyFont="1" applyFill="1" applyBorder="1" applyAlignment="1">
      <alignment horizontal="right" vertical="top" wrapText="1"/>
    </xf>
    <xf numFmtId="0" fontId="10" fillId="4" borderId="1" xfId="0" applyFont="1" applyFill="1" applyBorder="1" applyAlignment="1">
      <alignment horizontal="center" vertical="top" wrapText="1"/>
    </xf>
    <xf numFmtId="0" fontId="23" fillId="3" borderId="1" xfId="0" applyFont="1" applyFill="1" applyBorder="1" applyAlignment="1">
      <alignment horizontal="right" vertical="top" wrapText="1"/>
    </xf>
    <xf numFmtId="0" fontId="23" fillId="3" borderId="1" xfId="0" applyFont="1" applyFill="1" applyBorder="1" applyAlignment="1">
      <alignment horizontal="center" vertical="top" wrapText="1"/>
    </xf>
    <xf numFmtId="0" fontId="5" fillId="4" borderId="0" xfId="0" applyFont="1" applyFill="1" applyAlignment="1">
      <alignment horizontal="left" vertical="top" wrapText="1"/>
    </xf>
    <xf numFmtId="0" fontId="10" fillId="4" borderId="0" xfId="0" applyFont="1" applyFill="1" applyAlignment="1">
      <alignment horizontal="center" vertical="top" wrapText="1"/>
    </xf>
    <xf numFmtId="4" fontId="23" fillId="3" borderId="1" xfId="0" applyNumberFormat="1" applyFont="1" applyFill="1" applyBorder="1" applyAlignment="1">
      <alignment horizontal="right" vertical="top" wrapText="1"/>
    </xf>
    <xf numFmtId="4" fontId="5" fillId="0" borderId="2" xfId="0" applyNumberFormat="1" applyFont="1" applyBorder="1"/>
    <xf numFmtId="14" fontId="5" fillId="0" borderId="0" xfId="0" applyNumberFormat="1" applyFont="1"/>
    <xf numFmtId="0" fontId="10" fillId="10" borderId="134" xfId="0" applyFont="1" applyFill="1" applyBorder="1" applyAlignment="1">
      <alignment horizontal="right" vertical="top" wrapText="1"/>
    </xf>
    <xf numFmtId="164" fontId="23" fillId="3" borderId="1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right"/>
    </xf>
    <xf numFmtId="164" fontId="37" fillId="2" borderId="2" xfId="0" applyNumberFormat="1" applyFont="1" applyFill="1" applyBorder="1" applyAlignment="1">
      <alignment horizontal="right" vertical="top" wrapText="1"/>
    </xf>
    <xf numFmtId="4" fontId="23" fillId="8" borderId="2" xfId="0" applyNumberFormat="1" applyFont="1" applyFill="1" applyBorder="1"/>
    <xf numFmtId="10" fontId="5" fillId="0" borderId="2" xfId="0" applyNumberFormat="1" applyFont="1" applyBorder="1"/>
    <xf numFmtId="4" fontId="5" fillId="9" borderId="2" xfId="0" applyNumberFormat="1" applyFont="1" applyFill="1" applyBorder="1"/>
    <xf numFmtId="4" fontId="23" fillId="9" borderId="2" xfId="0" applyNumberFormat="1" applyFont="1" applyFill="1" applyBorder="1"/>
    <xf numFmtId="4" fontId="23" fillId="0" borderId="2" xfId="0" applyNumberFormat="1" applyFont="1" applyBorder="1"/>
    <xf numFmtId="9" fontId="5" fillId="0" borderId="2" xfId="0" applyNumberFormat="1" applyFont="1" applyBorder="1"/>
    <xf numFmtId="0" fontId="5" fillId="38" borderId="131" xfId="0" applyFont="1" applyFill="1" applyBorder="1" applyAlignment="1">
      <alignment horizontal="center" vertical="top" wrapText="1"/>
    </xf>
    <xf numFmtId="0" fontId="5" fillId="38" borderId="132" xfId="0" applyFont="1" applyFill="1" applyBorder="1" applyAlignment="1">
      <alignment horizontal="center" vertical="top" wrapText="1"/>
    </xf>
    <xf numFmtId="0" fontId="10" fillId="38" borderId="133" xfId="0" applyFont="1" applyFill="1" applyBorder="1" applyAlignment="1">
      <alignment horizontal="center" vertical="top" wrapText="1"/>
    </xf>
    <xf numFmtId="4" fontId="10" fillId="38" borderId="4" xfId="0" applyNumberFormat="1" applyFont="1" applyFill="1" applyBorder="1" applyAlignment="1">
      <alignment horizontal="center" vertical="top" wrapText="1"/>
    </xf>
    <xf numFmtId="164" fontId="10" fillId="38" borderId="2" xfId="0" applyNumberFormat="1" applyFont="1" applyFill="1" applyBorder="1" applyAlignment="1">
      <alignment horizontal="center" vertical="top" wrapText="1"/>
    </xf>
    <xf numFmtId="4" fontId="5" fillId="0" borderId="0" xfId="0" applyNumberFormat="1" applyFont="1"/>
    <xf numFmtId="0" fontId="37" fillId="38" borderId="2" xfId="0" applyFont="1" applyFill="1" applyBorder="1" applyAlignment="1">
      <alignment horizontal="center" vertical="center" wrapText="1"/>
    </xf>
    <xf numFmtId="4" fontId="37" fillId="38" borderId="2" xfId="0" applyNumberFormat="1" applyFont="1" applyFill="1" applyBorder="1" applyAlignment="1">
      <alignment horizontal="center" vertical="center" wrapText="1"/>
    </xf>
    <xf numFmtId="164" fontId="37" fillId="38" borderId="2" xfId="0" applyNumberFormat="1" applyFont="1" applyFill="1" applyBorder="1" applyAlignment="1">
      <alignment horizontal="center" vertical="center" wrapText="1"/>
    </xf>
    <xf numFmtId="4" fontId="23" fillId="9" borderId="2" xfId="0" applyNumberFormat="1" applyFont="1" applyFill="1" applyBorder="1" applyAlignment="1">
      <alignment horizontal="center" vertical="center"/>
    </xf>
    <xf numFmtId="10" fontId="5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horizontal="center"/>
    </xf>
    <xf numFmtId="0" fontId="10" fillId="0" borderId="0" xfId="0" applyFont="1"/>
    <xf numFmtId="0" fontId="10" fillId="29" borderId="2" xfId="0" applyFont="1" applyFill="1" applyBorder="1" applyAlignment="1">
      <alignment horizontal="center" vertical="center"/>
    </xf>
    <xf numFmtId="4" fontId="10" fillId="29" borderId="2" xfId="0" applyNumberFormat="1" applyFont="1" applyFill="1" applyBorder="1"/>
    <xf numFmtId="10" fontId="10" fillId="29" borderId="2" xfId="0" applyNumberFormat="1" applyFont="1" applyFill="1" applyBorder="1"/>
    <xf numFmtId="0" fontId="37" fillId="2" borderId="1" xfId="0" applyFont="1" applyFill="1" applyBorder="1" applyAlignment="1">
      <alignment horizontal="right" vertical="top" wrapText="1"/>
    </xf>
    <xf numFmtId="4" fontId="37" fillId="2" borderId="1" xfId="0" applyNumberFormat="1" applyFont="1" applyFill="1" applyBorder="1" applyAlignment="1">
      <alignment horizontal="right" vertical="top" wrapText="1"/>
    </xf>
    <xf numFmtId="168" fontId="23" fillId="3" borderId="1" xfId="0" applyNumberFormat="1" applyFont="1" applyFill="1" applyBorder="1" applyAlignment="1">
      <alignment horizontal="right" vertical="top" wrapText="1"/>
    </xf>
    <xf numFmtId="0" fontId="5" fillId="40" borderId="1" xfId="0" applyFont="1" applyFill="1" applyBorder="1" applyAlignment="1">
      <alignment horizontal="right" vertical="top" wrapText="1"/>
    </xf>
    <xf numFmtId="0" fontId="5" fillId="40" borderId="1" xfId="0" applyFont="1" applyFill="1" applyBorder="1" applyAlignment="1">
      <alignment horizontal="center" vertical="top" wrapText="1"/>
    </xf>
    <xf numFmtId="168" fontId="5" fillId="40" borderId="1" xfId="0" applyNumberFormat="1" applyFont="1" applyFill="1" applyBorder="1" applyAlignment="1">
      <alignment horizontal="right" vertical="top" wrapText="1"/>
    </xf>
    <xf numFmtId="4" fontId="5" fillId="40" borderId="1" xfId="0" applyNumberFormat="1" applyFont="1" applyFill="1" applyBorder="1" applyAlignment="1">
      <alignment horizontal="right" vertical="top" wrapText="1"/>
    </xf>
    <xf numFmtId="4" fontId="5" fillId="4" borderId="0" xfId="0" applyNumberFormat="1" applyFont="1" applyFill="1" applyAlignment="1">
      <alignment horizontal="right" vertical="top" wrapText="1"/>
    </xf>
    <xf numFmtId="168" fontId="10" fillId="4" borderId="0" xfId="0" applyNumberFormat="1" applyFont="1" applyFill="1" applyAlignment="1">
      <alignment horizontal="right" vertical="top" wrapText="1"/>
    </xf>
    <xf numFmtId="0" fontId="23" fillId="3" borderId="136" xfId="0" applyFont="1" applyFill="1" applyBorder="1" applyAlignment="1">
      <alignment horizontal="left" vertical="top" wrapText="1"/>
    </xf>
    <xf numFmtId="0" fontId="5" fillId="41" borderId="1" xfId="0" applyFont="1" applyFill="1" applyBorder="1" applyAlignment="1">
      <alignment horizontal="right" vertical="top" wrapText="1"/>
    </xf>
    <xf numFmtId="0" fontId="5" fillId="41" borderId="1" xfId="0" applyFont="1" applyFill="1" applyBorder="1" applyAlignment="1">
      <alignment horizontal="center" vertical="top" wrapText="1"/>
    </xf>
    <xf numFmtId="168" fontId="5" fillId="41" borderId="1" xfId="0" applyNumberFormat="1" applyFont="1" applyFill="1" applyBorder="1" applyAlignment="1">
      <alignment horizontal="right" vertical="top" wrapText="1"/>
    </xf>
    <xf numFmtId="4" fontId="5" fillId="41" borderId="1" xfId="0" applyNumberFormat="1" applyFont="1" applyFill="1" applyBorder="1" applyAlignment="1">
      <alignment horizontal="right" vertical="top" wrapText="1"/>
    </xf>
    <xf numFmtId="0" fontId="10" fillId="10" borderId="2" xfId="0" applyFont="1" applyFill="1" applyBorder="1" applyAlignment="1">
      <alignment horizontal="right" vertical="top" wrapText="1"/>
    </xf>
    <xf numFmtId="0" fontId="5" fillId="39" borderId="121" xfId="0" applyFont="1" applyFill="1" applyBorder="1"/>
    <xf numFmtId="0" fontId="10" fillId="39" borderId="135" xfId="0" applyFont="1" applyFill="1" applyBorder="1" applyAlignment="1">
      <alignment horizontal="center"/>
    </xf>
    <xf numFmtId="0" fontId="5" fillId="39" borderId="135" xfId="0" applyFont="1" applyFill="1" applyBorder="1"/>
    <xf numFmtId="0" fontId="5" fillId="39" borderId="125" xfId="0" applyFont="1" applyFill="1" applyBorder="1"/>
    <xf numFmtId="0" fontId="5" fillId="39" borderId="6" xfId="0" applyFont="1" applyFill="1" applyBorder="1" applyAlignment="1">
      <alignment horizontal="center"/>
    </xf>
    <xf numFmtId="10" fontId="5" fillId="0" borderId="116" xfId="0" applyNumberFormat="1" applyFont="1" applyBorder="1" applyAlignment="1">
      <alignment horizontal="center"/>
    </xf>
    <xf numFmtId="4" fontId="5" fillId="0" borderId="108" xfId="0" applyNumberFormat="1" applyFont="1" applyBorder="1" applyAlignment="1">
      <alignment horizontal="center"/>
    </xf>
    <xf numFmtId="0" fontId="5" fillId="36" borderId="9" xfId="0" applyFont="1" applyFill="1" applyBorder="1" applyAlignment="1">
      <alignment horizontal="center"/>
    </xf>
    <xf numFmtId="10" fontId="5" fillId="0" borderId="0" xfId="0" applyNumberFormat="1" applyFont="1" applyAlignment="1">
      <alignment horizontal="center"/>
    </xf>
    <xf numFmtId="4" fontId="5" fillId="0" borderId="122" xfId="0" applyNumberFormat="1" applyFont="1" applyBorder="1" applyAlignment="1">
      <alignment horizontal="center"/>
    </xf>
    <xf numFmtId="0" fontId="5" fillId="37" borderId="101" xfId="0" applyFont="1" applyFill="1" applyBorder="1" applyAlignment="1">
      <alignment horizontal="center"/>
    </xf>
    <xf numFmtId="10" fontId="5" fillId="0" borderId="123" xfId="0" applyNumberFormat="1" applyFont="1" applyBorder="1" applyAlignment="1">
      <alignment horizontal="center"/>
    </xf>
    <xf numFmtId="4" fontId="5" fillId="0" borderId="110" xfId="0" applyNumberFormat="1" applyFont="1" applyBorder="1" applyAlignment="1">
      <alignment horizontal="center"/>
    </xf>
    <xf numFmtId="4" fontId="10" fillId="0" borderId="130" xfId="0" applyNumberFormat="1" applyFont="1" applyBorder="1" applyAlignment="1">
      <alignment horizontal="center"/>
    </xf>
    <xf numFmtId="4" fontId="5" fillId="0" borderId="3" xfId="0" applyNumberFormat="1" applyFont="1" applyBorder="1"/>
    <xf numFmtId="0" fontId="5" fillId="36" borderId="121" xfId="0" applyFont="1" applyFill="1" applyBorder="1"/>
    <xf numFmtId="0" fontId="10" fillId="36" borderId="135" xfId="0" applyFont="1" applyFill="1" applyBorder="1" applyAlignment="1">
      <alignment horizontal="center"/>
    </xf>
    <xf numFmtId="0" fontId="5" fillId="0" borderId="135" xfId="0" applyFont="1" applyBorder="1"/>
    <xf numFmtId="0" fontId="10" fillId="36" borderId="125" xfId="0" applyFont="1" applyFill="1" applyBorder="1" applyAlignment="1">
      <alignment horizontal="center"/>
    </xf>
    <xf numFmtId="0" fontId="10" fillId="37" borderId="121" xfId="0" applyFont="1" applyFill="1" applyBorder="1" applyAlignment="1">
      <alignment horizontal="center"/>
    </xf>
    <xf numFmtId="0" fontId="10" fillId="37" borderId="125" xfId="0" applyFont="1" applyFill="1" applyBorder="1" applyAlignment="1">
      <alignment horizontal="center"/>
    </xf>
    <xf numFmtId="4" fontId="5" fillId="0" borderId="15" xfId="0" applyNumberFormat="1" applyFont="1" applyBorder="1"/>
    <xf numFmtId="4" fontId="5" fillId="17" borderId="130" xfId="0" applyNumberFormat="1" applyFont="1" applyFill="1" applyBorder="1"/>
    <xf numFmtId="0" fontId="8" fillId="0" borderId="145" xfId="0" applyFont="1" applyBorder="1" applyAlignment="1">
      <alignment vertical="top"/>
    </xf>
    <xf numFmtId="0" fontId="10" fillId="4" borderId="145" xfId="0" applyFont="1" applyFill="1" applyBorder="1" applyAlignment="1">
      <alignment horizontal="left" vertical="top" wrapText="1"/>
    </xf>
    <xf numFmtId="0" fontId="12" fillId="0" borderId="131" xfId="0" applyFont="1" applyBorder="1" applyAlignment="1">
      <alignment horizontal="center" vertical="center" wrapText="1"/>
    </xf>
    <xf numFmtId="0" fontId="10" fillId="4" borderId="146" xfId="0" applyFont="1" applyFill="1" applyBorder="1" applyAlignment="1">
      <alignment horizontal="center" vertical="center" wrapText="1"/>
    </xf>
    <xf numFmtId="0" fontId="10" fillId="4" borderId="45" xfId="0" applyFont="1" applyFill="1" applyBorder="1" applyAlignment="1">
      <alignment horizontal="center" vertical="center" wrapText="1"/>
    </xf>
    <xf numFmtId="0" fontId="10" fillId="4" borderId="45" xfId="0" applyFont="1" applyFill="1" applyBorder="1" applyAlignment="1">
      <alignment horizontal="center" wrapText="1"/>
    </xf>
    <xf numFmtId="0" fontId="10" fillId="4" borderId="45" xfId="0" applyFont="1" applyFill="1" applyBorder="1" applyAlignment="1">
      <alignment horizontal="left" vertical="top" wrapText="1"/>
    </xf>
    <xf numFmtId="0" fontId="10" fillId="4" borderId="20" xfId="0" applyFont="1" applyFill="1" applyBorder="1" applyAlignment="1">
      <alignment horizontal="right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37" fillId="0" borderId="9" xfId="0" applyFont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center" wrapText="1"/>
    </xf>
    <xf numFmtId="0" fontId="37" fillId="0" borderId="2" xfId="0" applyFont="1" applyBorder="1" applyAlignment="1">
      <alignment horizontal="center" wrapText="1"/>
    </xf>
    <xf numFmtId="0" fontId="37" fillId="0" borderId="2" xfId="0" applyFont="1" applyBorder="1" applyAlignment="1">
      <alignment horizontal="left" vertical="top" wrapText="1"/>
    </xf>
    <xf numFmtId="4" fontId="37" fillId="0" borderId="3" xfId="0" applyNumberFormat="1" applyFont="1" applyBorder="1" applyAlignment="1">
      <alignment horizontal="right" vertical="top" wrapText="1"/>
    </xf>
    <xf numFmtId="0" fontId="9" fillId="45" borderId="9" xfId="0" applyFont="1" applyFill="1" applyBorder="1" applyAlignment="1">
      <alignment horizontal="left" vertical="center"/>
    </xf>
    <xf numFmtId="49" fontId="9" fillId="46" borderId="2" xfId="0" applyNumberFormat="1" applyFont="1" applyFill="1" applyBorder="1" applyAlignment="1">
      <alignment horizontal="center" vertical="center" wrapText="1"/>
    </xf>
    <xf numFmtId="49" fontId="9" fillId="45" borderId="2" xfId="0" applyNumberFormat="1" applyFont="1" applyFill="1" applyBorder="1" applyAlignment="1">
      <alignment horizontal="center"/>
    </xf>
    <xf numFmtId="49" fontId="9" fillId="45" borderId="2" xfId="0" applyNumberFormat="1" applyFont="1" applyFill="1" applyBorder="1" applyAlignment="1">
      <alignment horizontal="left" vertical="center" wrapText="1"/>
    </xf>
    <xf numFmtId="49" fontId="38" fillId="45" borderId="2" xfId="1" applyNumberFormat="1" applyFont="1" applyFill="1" applyBorder="1" applyAlignment="1" applyProtection="1">
      <alignment horizontal="left" vertical="center"/>
    </xf>
    <xf numFmtId="4" fontId="5" fillId="45" borderId="2" xfId="0" applyNumberFormat="1" applyFont="1" applyFill="1" applyBorder="1" applyAlignment="1">
      <alignment horizontal="center"/>
    </xf>
    <xf numFmtId="4" fontId="5" fillId="45" borderId="2" xfId="0" applyNumberFormat="1" applyFont="1" applyFill="1" applyBorder="1"/>
    <xf numFmtId="0" fontId="5" fillId="45" borderId="2" xfId="0" applyFont="1" applyFill="1" applyBorder="1"/>
    <xf numFmtId="0" fontId="5" fillId="45" borderId="3" xfId="0" applyFont="1" applyFill="1" applyBorder="1"/>
    <xf numFmtId="49" fontId="13" fillId="17" borderId="2" xfId="0" applyNumberFormat="1" applyFont="1" applyFill="1" applyBorder="1" applyAlignment="1">
      <alignment horizontal="center" vertical="center" wrapText="1"/>
    </xf>
    <xf numFmtId="49" fontId="13" fillId="17" borderId="2" xfId="0" applyNumberFormat="1" applyFont="1" applyFill="1" applyBorder="1" applyAlignment="1">
      <alignment horizontal="center" wrapText="1"/>
    </xf>
    <xf numFmtId="49" fontId="13" fillId="17" borderId="2" xfId="0" applyNumberFormat="1" applyFont="1" applyFill="1" applyBorder="1" applyAlignment="1">
      <alignment horizontal="left" vertical="center" wrapText="1"/>
    </xf>
    <xf numFmtId="49" fontId="13" fillId="17" borderId="2" xfId="1" applyNumberFormat="1" applyFont="1" applyFill="1" applyBorder="1" applyAlignment="1" applyProtection="1">
      <alignment horizontal="left" vertical="center"/>
    </xf>
    <xf numFmtId="4" fontId="12" fillId="17" borderId="2" xfId="0" applyNumberFormat="1" applyFont="1" applyFill="1" applyBorder="1" applyAlignment="1">
      <alignment horizontal="center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wrapText="1"/>
    </xf>
    <xf numFmtId="49" fontId="13" fillId="0" borderId="2" xfId="1" applyNumberFormat="1" applyFont="1" applyFill="1" applyBorder="1" applyAlignment="1" applyProtection="1">
      <alignment horizontal="left" vertical="center"/>
    </xf>
    <xf numFmtId="4" fontId="12" fillId="0" borderId="2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left" vertical="center" wrapText="1"/>
    </xf>
    <xf numFmtId="0" fontId="40" fillId="0" borderId="2" xfId="0" applyFont="1" applyBorder="1" applyAlignment="1">
      <alignment horizontal="center" wrapText="1"/>
    </xf>
    <xf numFmtId="0" fontId="40" fillId="0" borderId="2" xfId="0" applyFont="1" applyBorder="1" applyAlignment="1">
      <alignment wrapText="1"/>
    </xf>
    <xf numFmtId="0" fontId="5" fillId="0" borderId="4" xfId="0" applyFont="1" applyBorder="1"/>
    <xf numFmtId="0" fontId="5" fillId="10" borderId="2" xfId="0" applyFont="1" applyFill="1" applyBorder="1"/>
    <xf numFmtId="0" fontId="5" fillId="37" borderId="4" xfId="0" applyFont="1" applyFill="1" applyBorder="1"/>
    <xf numFmtId="0" fontId="5" fillId="10" borderId="4" xfId="0" applyFont="1" applyFill="1" applyBorder="1"/>
    <xf numFmtId="0" fontId="5" fillId="47" borderId="2" xfId="0" applyFont="1" applyFill="1" applyBorder="1"/>
    <xf numFmtId="0" fontId="5" fillId="17" borderId="9" xfId="0" applyFont="1" applyFill="1" applyBorder="1"/>
    <xf numFmtId="4" fontId="5" fillId="17" borderId="2" xfId="0" applyNumberFormat="1" applyFont="1" applyFill="1" applyBorder="1"/>
    <xf numFmtId="4" fontId="5" fillId="39" borderId="2" xfId="0" applyNumberFormat="1" applyFont="1" applyFill="1" applyBorder="1"/>
    <xf numFmtId="4" fontId="5" fillId="37" borderId="4" xfId="0" applyNumberFormat="1" applyFont="1" applyFill="1" applyBorder="1"/>
    <xf numFmtId="4" fontId="5" fillId="0" borderId="4" xfId="0" applyNumberFormat="1" applyFont="1" applyBorder="1"/>
    <xf numFmtId="4" fontId="5" fillId="36" borderId="2" xfId="0" applyNumberFormat="1" applyFont="1" applyFill="1" applyBorder="1"/>
    <xf numFmtId="4" fontId="43" fillId="0" borderId="2" xfId="0" applyNumberFormat="1" applyFont="1" applyBorder="1"/>
    <xf numFmtId="0" fontId="5" fillId="0" borderId="9" xfId="0" applyFont="1" applyBorder="1"/>
    <xf numFmtId="4" fontId="43" fillId="39" borderId="2" xfId="0" applyNumberFormat="1" applyFont="1" applyFill="1" applyBorder="1"/>
    <xf numFmtId="4" fontId="43" fillId="37" borderId="4" xfId="0" applyNumberFormat="1" applyFont="1" applyFill="1" applyBorder="1"/>
    <xf numFmtId="4" fontId="43" fillId="36" borderId="2" xfId="0" applyNumberFormat="1" applyFont="1" applyFill="1" applyBorder="1"/>
    <xf numFmtId="4" fontId="5" fillId="10" borderId="2" xfId="0" applyNumberFormat="1" applyFont="1" applyFill="1" applyBorder="1"/>
    <xf numFmtId="4" fontId="42" fillId="39" borderId="2" xfId="0" applyNumberFormat="1" applyFont="1" applyFill="1" applyBorder="1"/>
    <xf numFmtId="4" fontId="42" fillId="37" borderId="4" xfId="0" applyNumberFormat="1" applyFont="1" applyFill="1" applyBorder="1"/>
    <xf numFmtId="4" fontId="42" fillId="36" borderId="2" xfId="0" applyNumberFormat="1" applyFont="1" applyFill="1" applyBorder="1"/>
    <xf numFmtId="4" fontId="5" fillId="47" borderId="2" xfId="0" applyNumberFormat="1" applyFont="1" applyFill="1" applyBorder="1"/>
    <xf numFmtId="4" fontId="42" fillId="47" borderId="2" xfId="0" applyNumberFormat="1" applyFont="1" applyFill="1" applyBorder="1"/>
    <xf numFmtId="0" fontId="5" fillId="0" borderId="2" xfId="0" applyFont="1" applyBorder="1" applyAlignment="1">
      <alignment wrapText="1"/>
    </xf>
    <xf numFmtId="0" fontId="5" fillId="0" borderId="0" xfId="0" applyFont="1" applyAlignment="1">
      <alignment horizontal="center"/>
    </xf>
    <xf numFmtId="14" fontId="5" fillId="0" borderId="2" xfId="0" applyNumberFormat="1" applyFont="1" applyBorder="1"/>
    <xf numFmtId="0" fontId="5" fillId="4" borderId="0" xfId="0" applyFont="1" applyFill="1" applyAlignment="1">
      <alignment horizontal="center" vertical="top" wrapText="1"/>
    </xf>
    <xf numFmtId="0" fontId="10" fillId="4" borderId="0" xfId="0" applyFont="1" applyFill="1" applyAlignment="1">
      <alignment horizontal="right" vertical="top" wrapText="1"/>
    </xf>
    <xf numFmtId="0" fontId="10" fillId="4" borderId="0" xfId="0" applyFont="1" applyFill="1" applyAlignment="1">
      <alignment horizontal="left" vertical="top" wrapText="1"/>
    </xf>
    <xf numFmtId="4" fontId="10" fillId="4" borderId="0" xfId="0" applyNumberFormat="1" applyFont="1" applyFill="1" applyAlignment="1">
      <alignment horizontal="right" vertical="top" wrapText="1"/>
    </xf>
    <xf numFmtId="0" fontId="5" fillId="40" borderId="1" xfId="0" applyFont="1" applyFill="1" applyBorder="1" applyAlignment="1">
      <alignment horizontal="left" vertical="top" wrapText="1"/>
    </xf>
    <xf numFmtId="0" fontId="5" fillId="41" borderId="1" xfId="0" applyFont="1" applyFill="1" applyBorder="1" applyAlignment="1">
      <alignment horizontal="left" vertical="top" wrapText="1"/>
    </xf>
    <xf numFmtId="0" fontId="5" fillId="4" borderId="0" xfId="0" applyFont="1" applyFill="1" applyAlignment="1">
      <alignment horizontal="right" vertical="top" wrapText="1"/>
    </xf>
    <xf numFmtId="0" fontId="10" fillId="4" borderId="1" xfId="0" applyFont="1" applyFill="1" applyBorder="1" applyAlignment="1">
      <alignment horizontal="left" vertical="top" wrapText="1"/>
    </xf>
    <xf numFmtId="0" fontId="23" fillId="3" borderId="1" xfId="0" applyFont="1" applyFill="1" applyBorder="1" applyAlignment="1">
      <alignment horizontal="left" vertical="top" wrapText="1"/>
    </xf>
    <xf numFmtId="0" fontId="37" fillId="2" borderId="1" xfId="0" applyFont="1" applyFill="1" applyBorder="1" applyAlignment="1">
      <alignment horizontal="left" vertical="top" wrapText="1"/>
    </xf>
    <xf numFmtId="0" fontId="23" fillId="17" borderId="1" xfId="0" applyFont="1" applyFill="1" applyBorder="1" applyAlignment="1">
      <alignment horizontal="right" vertical="top" wrapText="1"/>
    </xf>
    <xf numFmtId="0" fontId="23" fillId="17" borderId="1" xfId="0" applyFont="1" applyFill="1" applyBorder="1" applyAlignment="1">
      <alignment horizontal="left" vertical="top" wrapText="1"/>
    </xf>
    <xf numFmtId="0" fontId="5" fillId="17" borderId="1" xfId="0" applyFont="1" applyFill="1" applyBorder="1" applyAlignment="1">
      <alignment horizontal="right" vertical="top" wrapText="1"/>
    </xf>
    <xf numFmtId="0" fontId="5" fillId="17" borderId="1" xfId="0" applyFont="1" applyFill="1" applyBorder="1" applyAlignment="1">
      <alignment horizontal="left" vertical="top" wrapText="1"/>
    </xf>
    <xf numFmtId="0" fontId="10" fillId="4" borderId="27" xfId="0" applyFont="1" applyFill="1" applyBorder="1" applyAlignment="1">
      <alignment horizontal="left" vertical="top" wrapText="1"/>
    </xf>
    <xf numFmtId="0" fontId="10" fillId="4" borderId="2" xfId="0" applyFont="1" applyFill="1" applyBorder="1" applyAlignment="1">
      <alignment horizontal="left" vertical="top" wrapText="1"/>
    </xf>
    <xf numFmtId="0" fontId="10" fillId="4" borderId="2" xfId="0" applyFont="1" applyFill="1" applyBorder="1" applyAlignment="1">
      <alignment horizontal="right" vertical="top" wrapText="1"/>
    </xf>
    <xf numFmtId="0" fontId="10" fillId="4" borderId="3" xfId="0" applyFont="1" applyFill="1" applyBorder="1" applyAlignment="1">
      <alignment horizontal="left" vertical="top" wrapText="1"/>
    </xf>
    <xf numFmtId="0" fontId="10" fillId="4" borderId="23" xfId="0" applyFont="1" applyFill="1" applyBorder="1" applyAlignment="1">
      <alignment horizontal="left" vertical="top" wrapText="1"/>
    </xf>
    <xf numFmtId="0" fontId="10" fillId="4" borderId="4" xfId="0" applyFont="1" applyFill="1" applyBorder="1" applyAlignment="1">
      <alignment horizontal="left" vertical="top" wrapText="1"/>
    </xf>
    <xf numFmtId="0" fontId="10" fillId="4" borderId="2" xfId="0" applyFont="1" applyFill="1" applyBorder="1" applyAlignment="1">
      <alignment horizontal="center" vertical="top" wrapText="1"/>
    </xf>
    <xf numFmtId="0" fontId="10" fillId="4" borderId="134" xfId="0" applyFont="1" applyFill="1" applyBorder="1" applyAlignment="1">
      <alignment horizontal="left" vertical="top" wrapText="1"/>
    </xf>
    <xf numFmtId="0" fontId="10" fillId="4" borderId="134" xfId="0" applyFont="1" applyFill="1" applyBorder="1" applyAlignment="1">
      <alignment horizontal="right" vertical="top" wrapText="1"/>
    </xf>
    <xf numFmtId="0" fontId="10" fillId="4" borderId="134" xfId="0" applyFont="1" applyFill="1" applyBorder="1" applyAlignment="1">
      <alignment horizontal="center" vertical="top" wrapText="1"/>
    </xf>
    <xf numFmtId="164" fontId="37" fillId="2" borderId="1" xfId="0" applyNumberFormat="1" applyFont="1" applyFill="1" applyBorder="1" applyAlignment="1">
      <alignment horizontal="right" vertical="top" wrapText="1"/>
    </xf>
    <xf numFmtId="0" fontId="37" fillId="2" borderId="2" xfId="0" applyFont="1" applyFill="1" applyBorder="1" applyAlignment="1">
      <alignment horizontal="left" vertical="top" wrapText="1"/>
    </xf>
    <xf numFmtId="4" fontId="37" fillId="2" borderId="2" xfId="0" applyNumberFormat="1" applyFont="1" applyFill="1" applyBorder="1" applyAlignment="1">
      <alignment horizontal="right" vertical="top" wrapText="1"/>
    </xf>
    <xf numFmtId="0" fontId="5" fillId="0" borderId="131" xfId="0" applyFont="1" applyBorder="1" applyAlignment="1">
      <alignment horizontal="left" vertical="center"/>
    </xf>
    <xf numFmtId="0" fontId="5" fillId="0" borderId="133" xfId="0" applyFont="1" applyBorder="1" applyAlignment="1">
      <alignment horizontal="center" vertical="center" wrapText="1"/>
    </xf>
    <xf numFmtId="0" fontId="10" fillId="4" borderId="143" xfId="0" applyFont="1" applyFill="1" applyBorder="1" applyAlignment="1">
      <alignment horizontal="left" vertical="top" wrapText="1"/>
    </xf>
    <xf numFmtId="0" fontId="10" fillId="4" borderId="13" xfId="0" applyFont="1" applyFill="1" applyBorder="1" applyAlignment="1">
      <alignment horizontal="left" vertical="top" wrapText="1"/>
    </xf>
    <xf numFmtId="0" fontId="3" fillId="4" borderId="0" xfId="0" applyFont="1" applyFill="1" applyAlignment="1">
      <alignment horizontal="left" vertical="top" wrapText="1"/>
    </xf>
    <xf numFmtId="0" fontId="2" fillId="4" borderId="0" xfId="0" applyFont="1" applyFill="1" applyAlignment="1">
      <alignment horizontal="center" vertical="top" wrapText="1"/>
    </xf>
    <xf numFmtId="4" fontId="0" fillId="48" borderId="0" xfId="0" applyNumberFormat="1" applyFill="1"/>
    <xf numFmtId="4" fontId="0" fillId="49" borderId="0" xfId="0" applyNumberFormat="1" applyFill="1"/>
    <xf numFmtId="4" fontId="10" fillId="0" borderId="2" xfId="0" applyNumberFormat="1" applyFont="1" applyBorder="1" applyAlignment="1">
      <alignment horizontal="right" vertical="top" wrapText="1"/>
    </xf>
    <xf numFmtId="4" fontId="37" fillId="2" borderId="1" xfId="0" applyNumberFormat="1" applyFont="1" applyFill="1" applyBorder="1" applyAlignment="1">
      <alignment horizontal="left" vertical="top" wrapText="1"/>
    </xf>
    <xf numFmtId="170" fontId="8" fillId="0" borderId="2" xfId="0" applyNumberFormat="1" applyFont="1" applyBorder="1" applyAlignment="1">
      <alignment horizontal="right" vertical="top" wrapText="1"/>
    </xf>
    <xf numFmtId="170" fontId="2" fillId="4" borderId="0" xfId="0" applyNumberFormat="1" applyFont="1" applyFill="1" applyAlignment="1">
      <alignment horizontal="right" vertical="top" wrapText="1"/>
    </xf>
    <xf numFmtId="170" fontId="2" fillId="4" borderId="0" xfId="0" applyNumberFormat="1" applyFont="1" applyFill="1" applyAlignment="1">
      <alignment horizontal="center" vertical="top" wrapText="1"/>
    </xf>
    <xf numFmtId="170" fontId="0" fillId="0" borderId="0" xfId="0" applyNumberFormat="1"/>
    <xf numFmtId="0" fontId="10" fillId="4" borderId="0" xfId="0" applyFont="1" applyFill="1" applyAlignment="1">
      <alignment horizontal="right" vertical="top" wrapText="1"/>
    </xf>
    <xf numFmtId="0" fontId="10" fillId="48" borderId="0" xfId="0" applyFont="1" applyFill="1" applyAlignment="1">
      <alignment horizontal="left" vertical="top" wrapText="1"/>
    </xf>
    <xf numFmtId="0" fontId="10" fillId="48" borderId="0" xfId="0" applyFont="1" applyFill="1" applyAlignment="1">
      <alignment horizontal="right" vertical="top" wrapText="1"/>
    </xf>
    <xf numFmtId="4" fontId="10" fillId="48" borderId="0" xfId="0" applyNumberFormat="1" applyFont="1" applyFill="1" applyAlignment="1">
      <alignment horizontal="right" vertical="top" wrapText="1"/>
    </xf>
    <xf numFmtId="0" fontId="5" fillId="4" borderId="0" xfId="0" applyFont="1" applyFill="1" applyAlignment="1">
      <alignment horizontal="center" vertical="top" wrapText="1"/>
    </xf>
    <xf numFmtId="0" fontId="5" fillId="0" borderId="0" xfId="0" applyFont="1" applyAlignment="1"/>
    <xf numFmtId="0" fontId="10" fillId="4" borderId="3" xfId="0" applyFont="1" applyFill="1" applyBorder="1" applyAlignment="1">
      <alignment horizontal="center" wrapText="1"/>
    </xf>
    <xf numFmtId="0" fontId="5" fillId="0" borderId="23" xfId="0" applyFont="1" applyBorder="1" applyAlignment="1"/>
    <xf numFmtId="0" fontId="5" fillId="0" borderId="4" xfId="0" applyFont="1" applyBorder="1" applyAlignment="1"/>
    <xf numFmtId="0" fontId="10" fillId="4" borderId="0" xfId="0" applyFont="1" applyFill="1" applyAlignment="1">
      <alignment horizontal="left" vertical="top" wrapText="1"/>
    </xf>
    <xf numFmtId="4" fontId="10" fillId="4" borderId="0" xfId="0" applyNumberFormat="1" applyFont="1" applyFill="1" applyAlignment="1">
      <alignment horizontal="right" vertical="top" wrapText="1"/>
    </xf>
    <xf numFmtId="0" fontId="10" fillId="4" borderId="0" xfId="0" applyFont="1" applyFill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left" vertical="top" wrapText="1"/>
    </xf>
    <xf numFmtId="0" fontId="10" fillId="4" borderId="2" xfId="0" applyFont="1" applyFill="1" applyBorder="1" applyAlignment="1">
      <alignment horizontal="center" vertical="top" wrapText="1"/>
    </xf>
    <xf numFmtId="0" fontId="23" fillId="0" borderId="2" xfId="0" applyFont="1" applyBorder="1" applyAlignment="1">
      <alignment horizontal="center"/>
    </xf>
    <xf numFmtId="0" fontId="10" fillId="4" borderId="16" xfId="0" applyFont="1" applyFill="1" applyBorder="1" applyAlignment="1">
      <alignment horizontal="left" vertical="top" wrapText="1"/>
    </xf>
    <xf numFmtId="0" fontId="10" fillId="4" borderId="17" xfId="0" applyFont="1" applyFill="1" applyBorder="1" applyAlignment="1">
      <alignment horizontal="left" vertical="top" wrapText="1"/>
    </xf>
    <xf numFmtId="0" fontId="10" fillId="4" borderId="19" xfId="0" applyFont="1" applyFill="1" applyBorder="1" applyAlignment="1">
      <alignment horizontal="left" vertical="top" wrapText="1"/>
    </xf>
    <xf numFmtId="0" fontId="10" fillId="4" borderId="2" xfId="0" applyFont="1" applyFill="1" applyBorder="1" applyAlignment="1">
      <alignment horizontal="right" vertical="center"/>
    </xf>
    <xf numFmtId="0" fontId="10" fillId="4" borderId="3" xfId="0" applyFont="1" applyFill="1" applyBorder="1" applyAlignment="1">
      <alignment horizontal="center" vertical="top"/>
    </xf>
    <xf numFmtId="0" fontId="10" fillId="4" borderId="23" xfId="0" applyFont="1" applyFill="1" applyBorder="1" applyAlignment="1">
      <alignment horizontal="center" vertical="top"/>
    </xf>
    <xf numFmtId="0" fontId="10" fillId="4" borderId="4" xfId="0" applyFont="1" applyFill="1" applyBorder="1" applyAlignment="1">
      <alignment horizontal="center" vertical="top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40" borderId="1" xfId="0" applyFont="1" applyFill="1" applyBorder="1" applyAlignment="1">
      <alignment horizontal="left" vertical="top" wrapText="1"/>
    </xf>
    <xf numFmtId="0" fontId="5" fillId="41" borderId="1" xfId="0" applyFont="1" applyFill="1" applyBorder="1" applyAlignment="1">
      <alignment horizontal="left" vertical="top" wrapText="1"/>
    </xf>
    <xf numFmtId="0" fontId="5" fillId="4" borderId="0" xfId="0" applyFont="1" applyFill="1" applyAlignment="1">
      <alignment horizontal="right" vertical="top" wrapText="1"/>
    </xf>
    <xf numFmtId="0" fontId="23" fillId="3" borderId="1" xfId="0" applyFont="1" applyFill="1" applyBorder="1" applyAlignment="1">
      <alignment horizontal="left" vertical="top" wrapText="1"/>
    </xf>
    <xf numFmtId="0" fontId="10" fillId="4" borderId="1" xfId="0" applyFont="1" applyFill="1" applyBorder="1" applyAlignment="1">
      <alignment horizontal="left" vertical="top" wrapText="1"/>
    </xf>
    <xf numFmtId="0" fontId="37" fillId="2" borderId="1" xfId="0" applyFont="1" applyFill="1" applyBorder="1" applyAlignment="1">
      <alignment horizontal="left" vertical="top" wrapText="1"/>
    </xf>
    <xf numFmtId="0" fontId="10" fillId="4" borderId="0" xfId="0" applyFont="1" applyFill="1" applyAlignment="1">
      <alignment horizontal="center" wrapText="1"/>
    </xf>
    <xf numFmtId="49" fontId="7" fillId="0" borderId="7" xfId="0" applyNumberFormat="1" applyFont="1" applyBorder="1" applyAlignment="1">
      <alignment horizontal="left" vertical="top" wrapText="1"/>
    </xf>
    <xf numFmtId="49" fontId="7" fillId="0" borderId="8" xfId="0" applyNumberFormat="1" applyFont="1" applyBorder="1" applyAlignment="1">
      <alignment horizontal="left" vertical="top" wrapText="1"/>
    </xf>
    <xf numFmtId="43" fontId="8" fillId="6" borderId="9" xfId="1" applyFont="1" applyFill="1" applyBorder="1" applyAlignment="1" applyProtection="1">
      <alignment horizontal="center" vertical="center"/>
    </xf>
    <xf numFmtId="43" fontId="8" fillId="6" borderId="2" xfId="1" applyFont="1" applyFill="1" applyBorder="1" applyAlignment="1" applyProtection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wrapText="1"/>
    </xf>
    <xf numFmtId="0" fontId="5" fillId="0" borderId="2" xfId="0" applyFont="1" applyBorder="1" applyAlignment="1"/>
    <xf numFmtId="0" fontId="10" fillId="0" borderId="131" xfId="0" applyFont="1" applyBorder="1" applyAlignment="1">
      <alignment horizontal="center" wrapText="1"/>
    </xf>
    <xf numFmtId="0" fontId="10" fillId="0" borderId="132" xfId="0" applyFont="1" applyBorder="1" applyAlignment="1">
      <alignment horizontal="center" wrapText="1"/>
    </xf>
    <xf numFmtId="0" fontId="10" fillId="0" borderId="133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23" xfId="0" applyBorder="1" applyAlignment="1">
      <alignment wrapText="1"/>
    </xf>
    <xf numFmtId="0" fontId="0" fillId="0" borderId="4" xfId="0" applyBorder="1" applyAlignment="1">
      <alignment wrapText="1"/>
    </xf>
    <xf numFmtId="0" fontId="8" fillId="0" borderId="3" xfId="0" applyFont="1" applyBorder="1" applyAlignment="1">
      <alignment horizontal="center" wrapText="1"/>
    </xf>
    <xf numFmtId="0" fontId="8" fillId="0" borderId="2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4" borderId="137" xfId="0" applyFont="1" applyFill="1" applyBorder="1" applyAlignment="1">
      <alignment horizontal="center" vertical="center" wrapText="1"/>
    </xf>
    <xf numFmtId="0" fontId="8" fillId="0" borderId="123" xfId="0" applyFont="1" applyBorder="1" applyAlignment="1">
      <alignment vertical="center"/>
    </xf>
    <xf numFmtId="0" fontId="10" fillId="4" borderId="6" xfId="0" applyFont="1" applyFill="1" applyBorder="1" applyAlignment="1">
      <alignment horizontal="right" vertical="center"/>
    </xf>
    <xf numFmtId="0" fontId="10" fillId="4" borderId="7" xfId="0" applyFont="1" applyFill="1" applyBorder="1" applyAlignment="1">
      <alignment horizontal="right" vertical="center"/>
    </xf>
    <xf numFmtId="0" fontId="10" fillId="4" borderId="116" xfId="0" applyFont="1" applyFill="1" applyBorder="1" applyAlignment="1">
      <alignment horizontal="left" vertical="top" wrapText="1"/>
    </xf>
    <xf numFmtId="0" fontId="10" fillId="4" borderId="11" xfId="0" applyFont="1" applyFill="1" applyBorder="1" applyAlignment="1">
      <alignment horizontal="center" vertical="top"/>
    </xf>
    <xf numFmtId="0" fontId="10" fillId="4" borderId="144" xfId="0" applyFont="1" applyFill="1" applyBorder="1" applyAlignment="1">
      <alignment horizontal="center" vertical="top"/>
    </xf>
    <xf numFmtId="0" fontId="10" fillId="4" borderId="12" xfId="0" applyFont="1" applyFill="1" applyBorder="1" applyAlignment="1">
      <alignment horizontal="center" vertical="top"/>
    </xf>
    <xf numFmtId="0" fontId="10" fillId="4" borderId="123" xfId="0" applyFont="1" applyFill="1" applyBorder="1" applyAlignment="1">
      <alignment horizontal="left" vertical="top" wrapText="1"/>
    </xf>
    <xf numFmtId="0" fontId="5" fillId="0" borderId="128" xfId="0" applyFont="1" applyBorder="1" applyAlignment="1">
      <alignment horizontal="right" vertical="center"/>
    </xf>
    <xf numFmtId="0" fontId="0" fillId="0" borderId="2" xfId="0" applyBorder="1" applyAlignment="1">
      <alignment horizontal="center" wrapText="1"/>
    </xf>
    <xf numFmtId="0" fontId="5" fillId="0" borderId="2" xfId="2" applyNumberFormat="1" applyFont="1" applyFill="1" applyBorder="1" applyAlignment="1" applyProtection="1">
      <alignment horizontal="center" vertical="center" wrapText="1"/>
    </xf>
    <xf numFmtId="43" fontId="5" fillId="0" borderId="55" xfId="1" applyFont="1" applyFill="1" applyBorder="1" applyAlignment="1" applyProtection="1">
      <alignment horizontal="center" vertical="center" wrapText="1"/>
    </xf>
    <xf numFmtId="43" fontId="5" fillId="0" borderId="18" xfId="1" applyFont="1" applyFill="1" applyBorder="1" applyAlignment="1" applyProtection="1">
      <alignment horizontal="center" vertical="center" wrapText="1"/>
    </xf>
    <xf numFmtId="0" fontId="5" fillId="0" borderId="64" xfId="0" applyFont="1" applyBorder="1" applyAlignment="1">
      <alignment horizontal="right" wrapText="1"/>
    </xf>
    <xf numFmtId="0" fontId="5" fillId="0" borderId="11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166" fontId="10" fillId="11" borderId="25" xfId="1" applyNumberFormat="1" applyFont="1" applyFill="1" applyBorder="1" applyAlignment="1" applyProtection="1">
      <alignment horizontal="left" vertical="center" wrapText="1"/>
    </xf>
    <xf numFmtId="166" fontId="10" fillId="11" borderId="25" xfId="1" applyNumberFormat="1" applyFont="1" applyFill="1" applyBorder="1" applyAlignment="1" applyProtection="1">
      <alignment horizontal="left" vertical="center"/>
    </xf>
    <xf numFmtId="166" fontId="10" fillId="11" borderId="26" xfId="1" applyNumberFormat="1" applyFont="1" applyFill="1" applyBorder="1" applyAlignment="1" applyProtection="1">
      <alignment horizontal="left" vertical="center"/>
    </xf>
    <xf numFmtId="166" fontId="10" fillId="11" borderId="29" xfId="1" applyNumberFormat="1" applyFont="1" applyFill="1" applyBorder="1" applyAlignment="1" applyProtection="1">
      <alignment horizontal="left" vertical="center"/>
    </xf>
    <xf numFmtId="166" fontId="10" fillId="11" borderId="30" xfId="1" applyNumberFormat="1" applyFont="1" applyFill="1" applyBorder="1" applyAlignment="1" applyProtection="1">
      <alignment horizontal="left" vertical="center"/>
    </xf>
    <xf numFmtId="166" fontId="10" fillId="12" borderId="28" xfId="1" applyNumberFormat="1" applyFont="1" applyFill="1" applyBorder="1" applyAlignment="1" applyProtection="1">
      <alignment horizontal="center" vertical="center"/>
    </xf>
    <xf numFmtId="166" fontId="10" fillId="12" borderId="29" xfId="1" applyNumberFormat="1" applyFont="1" applyFill="1" applyBorder="1" applyAlignment="1" applyProtection="1">
      <alignment horizontal="center" vertical="center"/>
    </xf>
    <xf numFmtId="166" fontId="10" fillId="12" borderId="30" xfId="1" applyNumberFormat="1" applyFont="1" applyFill="1" applyBorder="1" applyAlignment="1" applyProtection="1">
      <alignment horizontal="center" vertical="center"/>
    </xf>
    <xf numFmtId="0" fontId="10" fillId="13" borderId="33" xfId="0" applyFont="1" applyFill="1" applyBorder="1" applyAlignment="1">
      <alignment horizontal="center" wrapText="1"/>
    </xf>
    <xf numFmtId="0" fontId="10" fillId="13" borderId="34" xfId="0" applyFont="1" applyFill="1" applyBorder="1" applyAlignment="1">
      <alignment horizontal="center" wrapText="1"/>
    </xf>
    <xf numFmtId="0" fontId="14" fillId="0" borderId="2" xfId="0" applyFont="1" applyBorder="1" applyAlignment="1"/>
    <xf numFmtId="0" fontId="14" fillId="0" borderId="2" xfId="0" applyFont="1" applyBorder="1" applyAlignment="1">
      <alignment horizontal="center"/>
    </xf>
    <xf numFmtId="0" fontId="5" fillId="0" borderId="88" xfId="0" applyFont="1" applyBorder="1" applyAlignment="1">
      <alignment horizontal="justify" vertical="top" wrapText="1"/>
    </xf>
    <xf numFmtId="0" fontId="5" fillId="0" borderId="60" xfId="0" applyFont="1" applyBorder="1" applyAlignment="1">
      <alignment horizontal="justify" vertical="top" wrapText="1"/>
    </xf>
    <xf numFmtId="0" fontId="5" fillId="0" borderId="89" xfId="0" applyFont="1" applyBorder="1" applyAlignment="1">
      <alignment horizontal="justify" vertical="top" wrapText="1"/>
    </xf>
    <xf numFmtId="0" fontId="5" fillId="0" borderId="54" xfId="0" applyFont="1" applyBorder="1" applyAlignment="1">
      <alignment horizontal="justify" vertical="top" wrapText="1"/>
    </xf>
    <xf numFmtId="0" fontId="5" fillId="0" borderId="52" xfId="0" applyFont="1" applyBorder="1" applyAlignment="1">
      <alignment horizontal="justify" vertical="top" wrapText="1"/>
    </xf>
    <xf numFmtId="0" fontId="5" fillId="0" borderId="48" xfId="0" applyFont="1" applyBorder="1" applyAlignment="1">
      <alignment horizontal="justify" vertical="top" wrapText="1"/>
    </xf>
    <xf numFmtId="0" fontId="5" fillId="0" borderId="18" xfId="0" applyFont="1" applyBorder="1" applyAlignment="1">
      <alignment horizontal="left"/>
    </xf>
    <xf numFmtId="0" fontId="5" fillId="0" borderId="95" xfId="0" applyFont="1" applyBorder="1" applyAlignment="1">
      <alignment horizontal="left"/>
    </xf>
    <xf numFmtId="0" fontId="5" fillId="32" borderId="29" xfId="0" applyFont="1" applyFill="1" applyBorder="1" applyAlignment="1">
      <alignment horizontal="left" vertical="top" wrapText="1"/>
    </xf>
    <xf numFmtId="0" fontId="5" fillId="32" borderId="30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 wrapText="1"/>
    </xf>
    <xf numFmtId="0" fontId="5" fillId="0" borderId="15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44" fillId="0" borderId="2" xfId="4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2" fillId="0" borderId="3" xfId="0" applyFont="1" applyBorder="1" applyAlignment="1">
      <alignment horizontal="center" wrapText="1"/>
    </xf>
    <xf numFmtId="0" fontId="42" fillId="0" borderId="4" xfId="0" applyFont="1" applyBorder="1" applyAlignment="1">
      <alignment horizontal="center" wrapText="1"/>
    </xf>
    <xf numFmtId="0" fontId="44" fillId="0" borderId="3" xfId="4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44" fillId="0" borderId="27" xfId="4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40" fillId="0" borderId="15" xfId="0" applyFont="1" applyBorder="1" applyAlignment="1">
      <alignment horizontal="center" wrapText="1"/>
    </xf>
    <xf numFmtId="0" fontId="40" fillId="0" borderId="17" xfId="0" applyFont="1" applyBorder="1" applyAlignment="1">
      <alignment horizontal="center" wrapText="1"/>
    </xf>
    <xf numFmtId="0" fontId="40" fillId="0" borderId="20" xfId="0" applyFont="1" applyBorder="1" applyAlignment="1">
      <alignment horizontal="center" wrapText="1"/>
    </xf>
    <xf numFmtId="0" fontId="40" fillId="0" borderId="2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10" fillId="10" borderId="131" xfId="0" applyFont="1" applyFill="1" applyBorder="1" applyAlignment="1">
      <alignment horizontal="center" vertical="center" wrapText="1"/>
    </xf>
    <xf numFmtId="0" fontId="5" fillId="10" borderId="132" xfId="0" applyFont="1" applyFill="1" applyBorder="1" applyAlignment="1">
      <alignment vertical="center"/>
    </xf>
    <xf numFmtId="0" fontId="5" fillId="10" borderId="123" xfId="0" applyFont="1" applyFill="1" applyBorder="1" applyAlignment="1">
      <alignment vertical="center"/>
    </xf>
    <xf numFmtId="0" fontId="8" fillId="0" borderId="116" xfId="0" applyFont="1" applyBorder="1" applyAlignment="1">
      <alignment horizontal="center" vertical="center" wrapText="1"/>
    </xf>
    <xf numFmtId="0" fontId="8" fillId="0" borderId="108" xfId="0" applyFont="1" applyBorder="1" applyAlignment="1">
      <alignment horizontal="center" vertical="center" wrapText="1"/>
    </xf>
    <xf numFmtId="0" fontId="10" fillId="4" borderId="145" xfId="0" applyFont="1" applyFill="1" applyBorder="1" applyAlignment="1">
      <alignment horizontal="left" vertical="top" wrapText="1"/>
    </xf>
    <xf numFmtId="0" fontId="10" fillId="4" borderId="108" xfId="0" applyFont="1" applyFill="1" applyBorder="1" applyAlignment="1">
      <alignment horizontal="left" vertical="top" wrapText="1"/>
    </xf>
    <xf numFmtId="0" fontId="10" fillId="4" borderId="116" xfId="0" applyFont="1" applyFill="1" applyBorder="1" applyAlignment="1">
      <alignment horizontal="center" vertical="top" wrapText="1"/>
    </xf>
    <xf numFmtId="0" fontId="10" fillId="4" borderId="108" xfId="0" applyFont="1" applyFill="1" applyBorder="1" applyAlignment="1">
      <alignment horizontal="center" vertical="top" wrapText="1"/>
    </xf>
    <xf numFmtId="0" fontId="10" fillId="4" borderId="123" xfId="0" applyFont="1" applyFill="1" applyBorder="1" applyAlignment="1">
      <alignment horizontal="center" vertical="top" wrapText="1"/>
    </xf>
    <xf numFmtId="0" fontId="10" fillId="4" borderId="110" xfId="0" applyFont="1" applyFill="1" applyBorder="1" applyAlignment="1">
      <alignment horizontal="center" vertical="top" wrapText="1"/>
    </xf>
    <xf numFmtId="0" fontId="10" fillId="4" borderId="121" xfId="0" applyFont="1" applyFill="1" applyBorder="1" applyAlignment="1">
      <alignment horizontal="center" vertical="top" wrapText="1"/>
    </xf>
    <xf numFmtId="0" fontId="10" fillId="4" borderId="125" xfId="0" applyFont="1" applyFill="1" applyBorder="1" applyAlignment="1">
      <alignment horizontal="center" vertical="top" wrapText="1"/>
    </xf>
    <xf numFmtId="0" fontId="8" fillId="0" borderId="137" xfId="0" applyFont="1" applyBorder="1" applyAlignment="1">
      <alignment horizontal="center" vertical="top"/>
    </xf>
    <xf numFmtId="0" fontId="8" fillId="0" borderId="123" xfId="0" applyFont="1" applyBorder="1" applyAlignment="1">
      <alignment horizontal="center" vertical="top"/>
    </xf>
    <xf numFmtId="0" fontId="10" fillId="4" borderId="137" xfId="0" applyFont="1" applyFill="1" applyBorder="1" applyAlignment="1">
      <alignment horizontal="left" vertical="top" wrapText="1"/>
    </xf>
    <xf numFmtId="0" fontId="10" fillId="4" borderId="110" xfId="0" applyFont="1" applyFill="1" applyBorder="1" applyAlignment="1">
      <alignment horizontal="left" vertical="top" wrapText="1"/>
    </xf>
    <xf numFmtId="0" fontId="33" fillId="4" borderId="23" xfId="0" applyFont="1" applyFill="1" applyBorder="1" applyAlignment="1">
      <alignment horizontal="center" vertical="center"/>
    </xf>
    <xf numFmtId="0" fontId="33" fillId="4" borderId="4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wrapText="1"/>
    </xf>
    <xf numFmtId="0" fontId="26" fillId="0" borderId="138" xfId="0" applyFont="1" applyBorder="1" applyAlignment="1"/>
    <xf numFmtId="0" fontId="26" fillId="0" borderId="2" xfId="0" applyFont="1" applyBorder="1" applyAlignment="1">
      <alignment horizontal="center" wrapText="1"/>
    </xf>
    <xf numFmtId="0" fontId="26" fillId="0" borderId="2" xfId="0" applyFont="1" applyBorder="1" applyAlignment="1">
      <alignment wrapText="1"/>
    </xf>
    <xf numFmtId="4" fontId="37" fillId="38" borderId="1" xfId="0" applyNumberFormat="1" applyFont="1" applyFill="1" applyBorder="1" applyAlignment="1">
      <alignment horizontal="right" vertical="top" wrapText="1"/>
    </xf>
    <xf numFmtId="4" fontId="23" fillId="38" borderId="1" xfId="0" applyNumberFormat="1" applyFont="1" applyFill="1" applyBorder="1" applyAlignment="1">
      <alignment horizontal="right" vertical="top" wrapText="1"/>
    </xf>
    <xf numFmtId="4" fontId="0" fillId="49" borderId="0" xfId="0" quotePrefix="1" applyNumberFormat="1" applyFill="1"/>
    <xf numFmtId="4" fontId="23" fillId="0" borderId="1" xfId="0" applyNumberFormat="1" applyFont="1" applyFill="1" applyBorder="1" applyAlignment="1">
      <alignment horizontal="right" vertical="top" wrapText="1"/>
    </xf>
    <xf numFmtId="0" fontId="0" fillId="50" borderId="0" xfId="0" applyFill="1"/>
    <xf numFmtId="4" fontId="0" fillId="50" borderId="0" xfId="0" applyNumberFormat="1" applyFill="1"/>
    <xf numFmtId="0" fontId="0" fillId="0" borderId="0" xfId="0" applyFill="1"/>
    <xf numFmtId="4" fontId="5" fillId="51" borderId="2" xfId="0" applyNumberFormat="1" applyFont="1" applyFill="1" applyBorder="1"/>
  </cellXfs>
  <cellStyles count="5">
    <cellStyle name="Hiperlink" xfId="4" builtinId="8"/>
    <cellStyle name="Normal" xfId="0" builtinId="0"/>
    <cellStyle name="Separador de milhares 3" xfId="2"/>
    <cellStyle name="Vírgula" xfId="1" builtinId="3"/>
    <cellStyle name="Vírgula 2" xfId="3"/>
  </cellStyles>
  <dxfs count="0"/>
  <tableStyles count="0" defaultTableStyle="TableStyleMedium9" defaultPivotStyle="PivotStyleLight16"/>
  <colors>
    <mruColors>
      <color rgb="FFAFF0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185059</xdr:rowOff>
    </xdr:from>
    <xdr:to>
      <xdr:col>2</xdr:col>
      <xdr:colOff>981076</xdr:colOff>
      <xdr:row>1</xdr:row>
      <xdr:rowOff>779236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1004209"/>
          <a:ext cx="2486026" cy="594177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1</xdr:col>
      <xdr:colOff>47625</xdr:colOff>
      <xdr:row>0</xdr:row>
      <xdr:rowOff>799110</xdr:rowOff>
    </xdr:to>
    <xdr:pic>
      <xdr:nvPicPr>
        <xdr:cNvPr id="4" name="Imagem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" y="0"/>
          <a:ext cx="809624" cy="7991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38101</xdr:rowOff>
    </xdr:from>
    <xdr:to>
      <xdr:col>2</xdr:col>
      <xdr:colOff>963384</xdr:colOff>
      <xdr:row>1</xdr:row>
      <xdr:rowOff>638989</xdr:rowOff>
    </xdr:to>
    <xdr:pic>
      <xdr:nvPicPr>
        <xdr:cNvPr id="3" name="Imagem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81051"/>
          <a:ext cx="2487384" cy="60088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742950</xdr:colOff>
      <xdr:row>0</xdr:row>
      <xdr:rowOff>731778</xdr:rowOff>
    </xdr:to>
    <xdr:pic>
      <xdr:nvPicPr>
        <xdr:cNvPr id="4" name="Imagem 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742950" cy="73177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38101</xdr:rowOff>
    </xdr:from>
    <xdr:to>
      <xdr:col>1</xdr:col>
      <xdr:colOff>676275</xdr:colOff>
      <xdr:row>1</xdr:row>
      <xdr:rowOff>400050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81051"/>
          <a:ext cx="1362075" cy="36194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533400</xdr:colOff>
      <xdr:row>0</xdr:row>
      <xdr:rowOff>703179</xdr:rowOff>
    </xdr:to>
    <xdr:pic>
      <xdr:nvPicPr>
        <xdr:cNvPr id="3" name="Imagem 2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533400" cy="70317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7572</xdr:colOff>
      <xdr:row>2</xdr:row>
      <xdr:rowOff>0</xdr:rowOff>
    </xdr:from>
    <xdr:to>
      <xdr:col>1</xdr:col>
      <xdr:colOff>154846</xdr:colOff>
      <xdr:row>2</xdr:row>
      <xdr:rowOff>750259</xdr:rowOff>
    </xdr:to>
    <xdr:pic>
      <xdr:nvPicPr>
        <xdr:cNvPr id="2" name="Imagem 3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5" t="-15" r="-15" b="-15"/>
        <a:stretch>
          <a:fillRect/>
        </a:stretch>
      </xdr:blipFill>
      <xdr:spPr bwMode="auto">
        <a:xfrm>
          <a:off x="7572" y="0"/>
          <a:ext cx="756874" cy="7502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122115</xdr:colOff>
      <xdr:row>3</xdr:row>
      <xdr:rowOff>36636</xdr:rowOff>
    </xdr:from>
    <xdr:to>
      <xdr:col>2</xdr:col>
      <xdr:colOff>427403</xdr:colOff>
      <xdr:row>3</xdr:row>
      <xdr:rowOff>512886</xdr:rowOff>
    </xdr:to>
    <xdr:pic>
      <xdr:nvPicPr>
        <xdr:cNvPr id="3" name="Imagem 2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15" y="798636"/>
          <a:ext cx="1419713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134709</xdr:colOff>
      <xdr:row>37</xdr:row>
      <xdr:rowOff>29488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80975"/>
          <a:ext cx="9735909" cy="654458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55101909491/Documents/4-Biblioteca/OR&#199;AMNETO/2%20-%20ARF_VST%20A-ACESSIBILIDADE-%20PLANILHA%20OR&#199;AMENT&#193;RIA-21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BDI"/>
      <sheetName val="CRONOGRAMA"/>
      <sheetName val="COMPOSIÇÕES_2"/>
      <sheetName val="MEMÓRIA"/>
      <sheetName val="COTAÇÃO DO GRANITO"/>
      <sheetName val="COTAÇÃO AÇO"/>
    </sheetNames>
    <sheetDataSet>
      <sheetData sheetId="0" refreshError="1">
        <row r="7">
          <cell r="A7" t="str">
            <v>OBRA</v>
          </cell>
        </row>
        <row r="8">
          <cell r="A8" t="str">
            <v>LOCAL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mailto:tiago@refinari.com.br" TargetMode="External"/><Relationship Id="rId2" Type="http://schemas.openxmlformats.org/officeDocument/2006/relationships/hyperlink" Target="mailto:jaci@dellapiani.com.br" TargetMode="External"/><Relationship Id="rId1" Type="http://schemas.openxmlformats.org/officeDocument/2006/relationships/hyperlink" Target="mailto:finoacabamento2013@gmail.com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4"/>
  <sheetViews>
    <sheetView showOutlineSymbols="0" topLeftCell="A25" zoomScaleNormal="100" workbookViewId="0">
      <selection activeCell="A31" sqref="A31"/>
    </sheetView>
  </sheetViews>
  <sheetFormatPr defaultRowHeight="14.25" x14ac:dyDescent="0.2"/>
  <cols>
    <col min="1" max="2" width="10" style="1" bestFit="1" customWidth="1"/>
    <col min="3" max="3" width="13.25" style="1" bestFit="1" customWidth="1"/>
    <col min="4" max="4" width="29.375" style="1" customWidth="1"/>
    <col min="5" max="5" width="8" style="1" bestFit="1" customWidth="1"/>
    <col min="6" max="8" width="13" style="1" bestFit="1" customWidth="1"/>
    <col min="9" max="9" width="17" style="673" customWidth="1"/>
    <col min="10" max="11" width="13" style="1" bestFit="1" customWidth="1"/>
    <col min="12" max="12" width="9.875" style="1" bestFit="1" customWidth="1"/>
    <col min="13" max="13" width="16.375" hidden="1" customWidth="1"/>
  </cols>
  <sheetData>
    <row r="1" spans="1:13" ht="64.5" customHeight="1" x14ac:dyDescent="0.2">
      <c r="A1" s="800"/>
      <c r="B1" s="850" t="s">
        <v>0</v>
      </c>
      <c r="C1" s="851"/>
      <c r="D1" s="812" t="s">
        <v>1</v>
      </c>
      <c r="E1" s="852" t="s">
        <v>2</v>
      </c>
      <c r="F1" s="852"/>
      <c r="G1" s="852" t="s">
        <v>3</v>
      </c>
      <c r="H1" s="852"/>
      <c r="I1" s="814"/>
      <c r="J1" s="852" t="s">
        <v>4</v>
      </c>
      <c r="K1" s="852"/>
    </row>
    <row r="2" spans="1:13" ht="80.099999999999994" customHeight="1" x14ac:dyDescent="0.2">
      <c r="A2" s="815"/>
      <c r="B2" s="816"/>
      <c r="C2" s="817"/>
      <c r="D2" s="812" t="s">
        <v>5</v>
      </c>
      <c r="E2" s="852" t="s">
        <v>6</v>
      </c>
      <c r="F2" s="852"/>
      <c r="G2" s="853">
        <v>29.8</v>
      </c>
      <c r="H2" s="853"/>
      <c r="I2" s="814"/>
      <c r="J2" s="852" t="s">
        <v>7</v>
      </c>
      <c r="K2" s="852"/>
      <c r="L2" s="670">
        <v>45279</v>
      </c>
    </row>
    <row r="3" spans="1:13" x14ac:dyDescent="0.2">
      <c r="A3" s="845" t="s">
        <v>8</v>
      </c>
      <c r="B3" s="846"/>
      <c r="C3" s="846"/>
      <c r="D3" s="846"/>
      <c r="E3" s="846"/>
      <c r="F3" s="846"/>
      <c r="G3" s="846"/>
      <c r="H3" s="846"/>
      <c r="I3" s="846"/>
      <c r="J3" s="846"/>
      <c r="K3" s="847"/>
    </row>
    <row r="4" spans="1:13" ht="30" customHeight="1" x14ac:dyDescent="0.2">
      <c r="A4" s="819" t="s">
        <v>9</v>
      </c>
      <c r="B4" s="820" t="s">
        <v>10</v>
      </c>
      <c r="C4" s="819" t="s">
        <v>11</v>
      </c>
      <c r="D4" s="819" t="s">
        <v>12</v>
      </c>
      <c r="E4" s="821" t="s">
        <v>13</v>
      </c>
      <c r="F4" s="820" t="s">
        <v>14</v>
      </c>
      <c r="G4" s="820" t="s">
        <v>15</v>
      </c>
      <c r="H4" s="820" t="s">
        <v>16</v>
      </c>
      <c r="I4" s="820" t="s">
        <v>17</v>
      </c>
      <c r="J4" s="671" t="s">
        <v>18</v>
      </c>
      <c r="K4" s="820" t="s">
        <v>19</v>
      </c>
    </row>
    <row r="5" spans="1:13" ht="30" customHeight="1" x14ac:dyDescent="0.2">
      <c r="A5" s="807" t="s">
        <v>20</v>
      </c>
      <c r="B5" s="807"/>
      <c r="C5" s="807"/>
      <c r="D5" s="807" t="s">
        <v>21</v>
      </c>
      <c r="E5" s="807"/>
      <c r="F5" s="700"/>
      <c r="G5" s="834"/>
      <c r="H5" s="834"/>
      <c r="I5" s="700">
        <f>SUM(I6:I10)</f>
        <v>2731.38</v>
      </c>
      <c r="J5" s="968">
        <f>SUM(J6:J10)</f>
        <v>3545.3312400000004</v>
      </c>
      <c r="K5" s="822">
        <v>1.0225363817016908E-2</v>
      </c>
      <c r="M5" s="832">
        <f>J5</f>
        <v>3545.3312400000004</v>
      </c>
    </row>
    <row r="6" spans="1:13" ht="30" customHeight="1" x14ac:dyDescent="0.2">
      <c r="A6" s="806" t="s">
        <v>22</v>
      </c>
      <c r="B6" s="664" t="s">
        <v>23</v>
      </c>
      <c r="C6" s="806" t="s">
        <v>24</v>
      </c>
      <c r="D6" s="806" t="s">
        <v>25</v>
      </c>
      <c r="E6" s="665" t="s">
        <v>26</v>
      </c>
      <c r="F6" s="668">
        <v>1</v>
      </c>
      <c r="G6" s="668">
        <v>571.66</v>
      </c>
      <c r="H6" s="969">
        <f>G6*(G2/100)+G6</f>
        <v>742.01468</v>
      </c>
      <c r="I6" s="668">
        <f>G6*F6</f>
        <v>571.66</v>
      </c>
      <c r="J6" s="969">
        <f>F6*H6</f>
        <v>742.01468</v>
      </c>
      <c r="K6" s="672">
        <v>2.1401374249671299E-3</v>
      </c>
    </row>
    <row r="7" spans="1:13" ht="45" customHeight="1" x14ac:dyDescent="0.2">
      <c r="A7" s="806" t="s">
        <v>27</v>
      </c>
      <c r="B7" s="664" t="s">
        <v>28</v>
      </c>
      <c r="C7" s="806" t="s">
        <v>29</v>
      </c>
      <c r="D7" s="806" t="s">
        <v>30</v>
      </c>
      <c r="E7" s="665" t="s">
        <v>31</v>
      </c>
      <c r="F7" s="668">
        <v>2</v>
      </c>
      <c r="G7" s="668">
        <v>250</v>
      </c>
      <c r="H7" s="668">
        <f>G7*(G2/100)+G7</f>
        <v>324.5</v>
      </c>
      <c r="I7" s="668">
        <f t="shared" ref="I7:I10" si="0">G7*F7</f>
        <v>500</v>
      </c>
      <c r="J7" s="668">
        <f t="shared" ref="J7:J10" si="1">F7*H7</f>
        <v>649</v>
      </c>
      <c r="K7" s="672">
        <v>1.8718739488735559E-3</v>
      </c>
    </row>
    <row r="8" spans="1:13" ht="30" customHeight="1" x14ac:dyDescent="0.2">
      <c r="A8" s="806" t="s">
        <v>32</v>
      </c>
      <c r="B8" s="664" t="s">
        <v>33</v>
      </c>
      <c r="C8" s="806" t="s">
        <v>29</v>
      </c>
      <c r="D8" s="806" t="s">
        <v>34</v>
      </c>
      <c r="E8" s="665" t="s">
        <v>31</v>
      </c>
      <c r="F8" s="668">
        <v>17</v>
      </c>
      <c r="G8" s="668">
        <v>82.45</v>
      </c>
      <c r="H8" s="668">
        <f>G8*(G2/100)+G8</f>
        <v>107.0201</v>
      </c>
      <c r="I8" s="668">
        <f t="shared" si="0"/>
        <v>1401.65</v>
      </c>
      <c r="J8" s="668">
        <f t="shared" si="1"/>
        <v>1819.3416999999999</v>
      </c>
      <c r="K8" s="672">
        <v>5.2474193376635054E-3</v>
      </c>
    </row>
    <row r="9" spans="1:13" ht="30" customHeight="1" x14ac:dyDescent="0.2">
      <c r="A9" s="806" t="s">
        <v>35</v>
      </c>
      <c r="B9" s="664" t="s">
        <v>36</v>
      </c>
      <c r="C9" s="806" t="s">
        <v>29</v>
      </c>
      <c r="D9" s="806" t="s">
        <v>37</v>
      </c>
      <c r="E9" s="665" t="s">
        <v>38</v>
      </c>
      <c r="F9" s="668">
        <v>100</v>
      </c>
      <c r="G9" s="668">
        <v>2.15</v>
      </c>
      <c r="H9" s="969">
        <f>G9*(G2/100)+G9</f>
        <v>2.7906999999999997</v>
      </c>
      <c r="I9" s="969">
        <f t="shared" si="0"/>
        <v>215</v>
      </c>
      <c r="J9" s="969">
        <f>F9*H9</f>
        <v>279.07</v>
      </c>
      <c r="K9" s="672">
        <v>8.0470390097954101E-4</v>
      </c>
    </row>
    <row r="10" spans="1:13" ht="30" customHeight="1" x14ac:dyDescent="0.2">
      <c r="A10" s="806" t="s">
        <v>39</v>
      </c>
      <c r="B10" s="664" t="s">
        <v>40</v>
      </c>
      <c r="C10" s="806" t="s">
        <v>24</v>
      </c>
      <c r="D10" s="806" t="s">
        <v>41</v>
      </c>
      <c r="E10" s="665" t="s">
        <v>26</v>
      </c>
      <c r="F10" s="668">
        <v>1</v>
      </c>
      <c r="G10" s="668">
        <v>43.07</v>
      </c>
      <c r="H10" s="668">
        <f>G10*(G2/100)+G10</f>
        <v>55.904859999999999</v>
      </c>
      <c r="I10" s="668">
        <f t="shared" si="0"/>
        <v>43.07</v>
      </c>
      <c r="J10" s="668">
        <f t="shared" si="1"/>
        <v>55.904859999999999</v>
      </c>
      <c r="K10" s="672">
        <v>1.6122920453317684E-4</v>
      </c>
    </row>
    <row r="11" spans="1:13" ht="30" customHeight="1" x14ac:dyDescent="0.2">
      <c r="A11" s="807" t="s">
        <v>42</v>
      </c>
      <c r="B11" s="807"/>
      <c r="C11" s="807"/>
      <c r="D11" s="807" t="s">
        <v>43</v>
      </c>
      <c r="E11" s="807"/>
      <c r="F11" s="700"/>
      <c r="G11" s="700"/>
      <c r="H11" s="700"/>
      <c r="I11" s="968">
        <f>SUM(I12:I29)</f>
        <v>29382.560100000002</v>
      </c>
      <c r="J11" s="968">
        <f>SUM(J12:J29)</f>
        <v>38138.563009800011</v>
      </c>
      <c r="K11" s="822">
        <v>0.1099968509830857</v>
      </c>
      <c r="M11" s="832">
        <f>J11</f>
        <v>38138.563009800011</v>
      </c>
    </row>
    <row r="12" spans="1:13" ht="30" customHeight="1" x14ac:dyDescent="0.2">
      <c r="A12" s="806" t="s">
        <v>44</v>
      </c>
      <c r="B12" s="664" t="s">
        <v>45</v>
      </c>
      <c r="C12" s="806" t="s">
        <v>29</v>
      </c>
      <c r="D12" s="806" t="s">
        <v>46</v>
      </c>
      <c r="E12" s="665" t="s">
        <v>31</v>
      </c>
      <c r="F12" s="668">
        <v>1</v>
      </c>
      <c r="G12" s="668">
        <v>1.7</v>
      </c>
      <c r="H12" s="969">
        <f>G12*(G2/100)+G12</f>
        <v>2.2065999999999999</v>
      </c>
      <c r="I12" s="969">
        <f t="shared" ref="I12:I29" si="2">G12*F12</f>
        <v>1.7</v>
      </c>
      <c r="J12" s="969">
        <f>F12*H12</f>
        <v>2.2065999999999999</v>
      </c>
      <c r="K12" s="672">
        <v>6.3453354199103587E-6</v>
      </c>
    </row>
    <row r="13" spans="1:13" ht="30" customHeight="1" x14ac:dyDescent="0.2">
      <c r="A13" s="806" t="s">
        <v>47</v>
      </c>
      <c r="B13" s="664" t="s">
        <v>48</v>
      </c>
      <c r="C13" s="806" t="s">
        <v>29</v>
      </c>
      <c r="D13" s="806" t="s">
        <v>49</v>
      </c>
      <c r="E13" s="665" t="s">
        <v>31</v>
      </c>
      <c r="F13" s="668">
        <v>10</v>
      </c>
      <c r="G13" s="668">
        <v>2.4900000000000002</v>
      </c>
      <c r="H13" s="668">
        <f>G13*(G2/100)+G13</f>
        <v>3.2320200000000003</v>
      </c>
      <c r="I13" s="668">
        <f t="shared" si="2"/>
        <v>24.900000000000002</v>
      </c>
      <c r="J13" s="668">
        <f t="shared" ref="J13:J75" si="3">F13*H13</f>
        <v>32.3202</v>
      </c>
      <c r="K13" s="672">
        <v>9.3161060937774817E-5</v>
      </c>
    </row>
    <row r="14" spans="1:13" ht="30" customHeight="1" x14ac:dyDescent="0.2">
      <c r="A14" s="806" t="s">
        <v>50</v>
      </c>
      <c r="B14" s="664" t="s">
        <v>51</v>
      </c>
      <c r="C14" s="806" t="s">
        <v>29</v>
      </c>
      <c r="D14" s="806" t="s">
        <v>52</v>
      </c>
      <c r="E14" s="665" t="s">
        <v>31</v>
      </c>
      <c r="F14" s="668">
        <v>39.07</v>
      </c>
      <c r="G14" s="668">
        <v>19.39</v>
      </c>
      <c r="H14" s="668">
        <f>G14*(G2/100)+G14</f>
        <v>25.168220000000002</v>
      </c>
      <c r="I14" s="668">
        <f t="shared" si="2"/>
        <v>757.56730000000005</v>
      </c>
      <c r="J14" s="668">
        <f t="shared" si="3"/>
        <v>983.32235540000011</v>
      </c>
      <c r="K14" s="672">
        <v>2.8352112353508558E-3</v>
      </c>
    </row>
    <row r="15" spans="1:13" ht="30" customHeight="1" x14ac:dyDescent="0.2">
      <c r="A15" s="806" t="s">
        <v>53</v>
      </c>
      <c r="B15" s="664" t="s">
        <v>54</v>
      </c>
      <c r="C15" s="806" t="s">
        <v>29</v>
      </c>
      <c r="D15" s="806" t="s">
        <v>55</v>
      </c>
      <c r="E15" s="665" t="s">
        <v>31</v>
      </c>
      <c r="F15" s="668">
        <v>8.82</v>
      </c>
      <c r="G15" s="668">
        <v>8.09</v>
      </c>
      <c r="H15" s="668">
        <f>G15*(G2/100)+G15</f>
        <v>10.500819999999999</v>
      </c>
      <c r="I15" s="668">
        <f t="shared" si="2"/>
        <v>71.353800000000007</v>
      </c>
      <c r="J15" s="668">
        <f t="shared" si="3"/>
        <v>92.617232399999992</v>
      </c>
      <c r="K15" s="672">
        <v>2.6710977874449924E-4</v>
      </c>
    </row>
    <row r="16" spans="1:13" ht="30" customHeight="1" x14ac:dyDescent="0.2">
      <c r="A16" s="806" t="s">
        <v>56</v>
      </c>
      <c r="B16" s="664" t="s">
        <v>51</v>
      </c>
      <c r="C16" s="806" t="s">
        <v>29</v>
      </c>
      <c r="D16" s="806" t="s">
        <v>57</v>
      </c>
      <c r="E16" s="665" t="s">
        <v>31</v>
      </c>
      <c r="F16" s="668">
        <v>10</v>
      </c>
      <c r="G16" s="668">
        <v>19.39</v>
      </c>
      <c r="H16" s="668">
        <f>G16*(G2/100)+G16</f>
        <v>25.168220000000002</v>
      </c>
      <c r="I16" s="668">
        <f t="shared" si="2"/>
        <v>193.9</v>
      </c>
      <c r="J16" s="668">
        <f t="shared" si="3"/>
        <v>251.68220000000002</v>
      </c>
      <c r="K16" s="672">
        <v>7.2567563256793017E-4</v>
      </c>
    </row>
    <row r="17" spans="1:14" ht="30" customHeight="1" x14ac:dyDescent="0.2">
      <c r="A17" s="806" t="s">
        <v>58</v>
      </c>
      <c r="B17" s="664" t="s">
        <v>59</v>
      </c>
      <c r="C17" s="806" t="s">
        <v>29</v>
      </c>
      <c r="D17" s="806" t="s">
        <v>60</v>
      </c>
      <c r="E17" s="665" t="s">
        <v>61</v>
      </c>
      <c r="F17" s="668">
        <v>2</v>
      </c>
      <c r="G17" s="668">
        <v>1.57</v>
      </c>
      <c r="H17" s="668">
        <f>G17*(G2/100)+G17</f>
        <v>2.0378600000000002</v>
      </c>
      <c r="I17" s="668">
        <f t="shared" si="2"/>
        <v>3.14</v>
      </c>
      <c r="J17" s="668">
        <f t="shared" si="3"/>
        <v>4.0757200000000005</v>
      </c>
      <c r="K17" s="672">
        <v>1.1710028093107299E-5</v>
      </c>
    </row>
    <row r="18" spans="1:14" ht="30" customHeight="1" x14ac:dyDescent="0.2">
      <c r="A18" s="806" t="s">
        <v>62</v>
      </c>
      <c r="B18" s="664" t="s">
        <v>63</v>
      </c>
      <c r="C18" s="806" t="s">
        <v>29</v>
      </c>
      <c r="D18" s="806" t="s">
        <v>64</v>
      </c>
      <c r="E18" s="665" t="s">
        <v>38</v>
      </c>
      <c r="F18" s="668">
        <v>6</v>
      </c>
      <c r="G18" s="668">
        <v>7.12</v>
      </c>
      <c r="H18" s="668">
        <f>G18*(G2/100)+G18</f>
        <v>9.2417599999999993</v>
      </c>
      <c r="I18" s="668">
        <f t="shared" si="2"/>
        <v>42.72</v>
      </c>
      <c r="J18" s="668">
        <f t="shared" si="3"/>
        <v>55.450559999999996</v>
      </c>
      <c r="K18" s="672">
        <v>1.5990245258174103E-4</v>
      </c>
    </row>
    <row r="19" spans="1:14" ht="30" customHeight="1" x14ac:dyDescent="0.2">
      <c r="A19" s="806" t="s">
        <v>65</v>
      </c>
      <c r="B19" s="664" t="s">
        <v>66</v>
      </c>
      <c r="C19" s="806" t="s">
        <v>29</v>
      </c>
      <c r="D19" s="806" t="s">
        <v>67</v>
      </c>
      <c r="E19" s="665" t="s">
        <v>68</v>
      </c>
      <c r="F19" s="668">
        <v>2</v>
      </c>
      <c r="G19" s="668">
        <v>48.5</v>
      </c>
      <c r="H19" s="668">
        <f>G19*(G2/100)+G19</f>
        <v>62.953000000000003</v>
      </c>
      <c r="I19" s="668">
        <f t="shared" si="2"/>
        <v>97</v>
      </c>
      <c r="J19" s="668">
        <f t="shared" si="3"/>
        <v>125.90600000000001</v>
      </c>
      <c r="K19" s="672">
        <v>3.6312624062123373E-4</v>
      </c>
    </row>
    <row r="20" spans="1:14" ht="30" customHeight="1" x14ac:dyDescent="0.2">
      <c r="A20" s="806" t="s">
        <v>69</v>
      </c>
      <c r="B20" s="664" t="s">
        <v>70</v>
      </c>
      <c r="C20" s="806" t="s">
        <v>29</v>
      </c>
      <c r="D20" s="806" t="s">
        <v>71</v>
      </c>
      <c r="E20" s="665" t="s">
        <v>61</v>
      </c>
      <c r="F20" s="668">
        <v>6</v>
      </c>
      <c r="G20" s="668">
        <v>10.58</v>
      </c>
      <c r="H20" s="668">
        <f>G20*(G2/100)+G20</f>
        <v>13.732839999999999</v>
      </c>
      <c r="I20" s="668">
        <f t="shared" si="2"/>
        <v>63.480000000000004</v>
      </c>
      <c r="J20" s="668">
        <f t="shared" si="3"/>
        <v>82.397040000000004</v>
      </c>
      <c r="K20" s="672">
        <v>2.3760396904191607E-4</v>
      </c>
    </row>
    <row r="21" spans="1:14" ht="30" customHeight="1" x14ac:dyDescent="0.2">
      <c r="A21" s="806" t="s">
        <v>72</v>
      </c>
      <c r="B21" s="664" t="s">
        <v>73</v>
      </c>
      <c r="C21" s="806" t="s">
        <v>24</v>
      </c>
      <c r="D21" s="806" t="s">
        <v>74</v>
      </c>
      <c r="E21" s="665" t="s">
        <v>68</v>
      </c>
      <c r="F21" s="668">
        <v>54</v>
      </c>
      <c r="G21" s="668">
        <v>227.02</v>
      </c>
      <c r="H21" s="668">
        <f>G21*(G2/100)+G21</f>
        <v>294.67196000000001</v>
      </c>
      <c r="I21" s="668">
        <f t="shared" si="2"/>
        <v>12259.08</v>
      </c>
      <c r="J21" s="668">
        <f t="shared" si="3"/>
        <v>15912.28584</v>
      </c>
      <c r="K21" s="672">
        <v>4.5894599709995099E-2</v>
      </c>
    </row>
    <row r="22" spans="1:14" ht="30" customHeight="1" x14ac:dyDescent="0.2">
      <c r="A22" s="806" t="s">
        <v>75</v>
      </c>
      <c r="B22" s="664" t="s">
        <v>76</v>
      </c>
      <c r="C22" s="806" t="s">
        <v>24</v>
      </c>
      <c r="D22" s="806" t="s">
        <v>77</v>
      </c>
      <c r="E22" s="665" t="s">
        <v>31</v>
      </c>
      <c r="F22" s="668">
        <v>29</v>
      </c>
      <c r="G22" s="668">
        <v>40.619999999999997</v>
      </c>
      <c r="H22" s="668">
        <f>G22*(G2/100)+G22</f>
        <v>52.724759999999996</v>
      </c>
      <c r="I22" s="668">
        <f t="shared" si="2"/>
        <v>1177.98</v>
      </c>
      <c r="J22" s="668">
        <f t="shared" si="3"/>
        <v>1529.0180399999999</v>
      </c>
      <c r="K22" s="672">
        <v>4.4096620076329767E-3</v>
      </c>
    </row>
    <row r="23" spans="1:14" ht="30" customHeight="1" x14ac:dyDescent="0.2">
      <c r="A23" s="806" t="s">
        <v>78</v>
      </c>
      <c r="B23" s="664" t="s">
        <v>79</v>
      </c>
      <c r="C23" s="806" t="s">
        <v>24</v>
      </c>
      <c r="D23" s="806" t="s">
        <v>80</v>
      </c>
      <c r="E23" s="665" t="s">
        <v>31</v>
      </c>
      <c r="F23" s="668">
        <v>15</v>
      </c>
      <c r="G23" s="668">
        <v>21.84</v>
      </c>
      <c r="H23" s="668">
        <f>G23*(G2/100)+G23</f>
        <v>28.348320000000001</v>
      </c>
      <c r="I23" s="668">
        <f t="shared" si="2"/>
        <v>327.60000000000002</v>
      </c>
      <c r="J23" s="668">
        <f t="shared" si="3"/>
        <v>425.22480000000002</v>
      </c>
      <c r="K23" s="672">
        <v>1.2260918577290424E-3</v>
      </c>
    </row>
    <row r="24" spans="1:14" ht="30" customHeight="1" x14ac:dyDescent="0.2">
      <c r="A24" s="806" t="s">
        <v>81</v>
      </c>
      <c r="B24" s="664" t="s">
        <v>82</v>
      </c>
      <c r="C24" s="806" t="s">
        <v>29</v>
      </c>
      <c r="D24" s="806" t="s">
        <v>83</v>
      </c>
      <c r="E24" s="665" t="s">
        <v>61</v>
      </c>
      <c r="F24" s="668">
        <v>6</v>
      </c>
      <c r="G24" s="668">
        <v>1.31</v>
      </c>
      <c r="H24" s="668">
        <f>G24*(G2/100)+G24</f>
        <v>1.70038</v>
      </c>
      <c r="I24" s="668">
        <f t="shared" si="2"/>
        <v>7.86</v>
      </c>
      <c r="J24" s="668">
        <f t="shared" si="3"/>
        <v>10.20228</v>
      </c>
      <c r="K24" s="672">
        <v>2.9419282401402573E-5</v>
      </c>
    </row>
    <row r="25" spans="1:14" ht="30" customHeight="1" x14ac:dyDescent="0.2">
      <c r="A25" s="806" t="s">
        <v>84</v>
      </c>
      <c r="B25" s="664" t="s">
        <v>85</v>
      </c>
      <c r="C25" s="806" t="s">
        <v>29</v>
      </c>
      <c r="D25" s="806" t="s">
        <v>86</v>
      </c>
      <c r="E25" s="665" t="s">
        <v>61</v>
      </c>
      <c r="F25" s="668">
        <v>6</v>
      </c>
      <c r="G25" s="668">
        <v>7.72</v>
      </c>
      <c r="H25" s="668">
        <f>G25*(G2/100)+G25</f>
        <v>10.02056</v>
      </c>
      <c r="I25" s="668">
        <f t="shared" si="2"/>
        <v>46.32</v>
      </c>
      <c r="J25" s="668">
        <f t="shared" si="3"/>
        <v>60.123359999999998</v>
      </c>
      <c r="K25" s="672">
        <v>1.7340071156591398E-4</v>
      </c>
    </row>
    <row r="26" spans="1:14" ht="30" customHeight="1" x14ac:dyDescent="0.2">
      <c r="A26" s="806" t="s">
        <v>87</v>
      </c>
      <c r="B26" s="664" t="s">
        <v>88</v>
      </c>
      <c r="C26" s="806" t="s">
        <v>29</v>
      </c>
      <c r="D26" s="806" t="s">
        <v>89</v>
      </c>
      <c r="E26" s="665" t="s">
        <v>38</v>
      </c>
      <c r="F26" s="668">
        <v>6</v>
      </c>
      <c r="G26" s="668">
        <v>0.62</v>
      </c>
      <c r="H26" s="668">
        <f>G26*(G2/100)+G26</f>
        <v>0.80475999999999992</v>
      </c>
      <c r="I26" s="668">
        <f t="shared" si="2"/>
        <v>3.7199999999999998</v>
      </c>
      <c r="J26" s="668">
        <f t="shared" si="3"/>
        <v>4.8285599999999995</v>
      </c>
      <c r="K26" s="672">
        <v>1.3844368188895328E-5</v>
      </c>
    </row>
    <row r="27" spans="1:14" ht="30" customHeight="1" x14ac:dyDescent="0.2">
      <c r="A27" s="806" t="s">
        <v>90</v>
      </c>
      <c r="B27" s="664" t="s">
        <v>91</v>
      </c>
      <c r="C27" s="806" t="s">
        <v>29</v>
      </c>
      <c r="D27" s="806" t="s">
        <v>92</v>
      </c>
      <c r="E27" s="665" t="s">
        <v>61</v>
      </c>
      <c r="F27" s="668">
        <v>2</v>
      </c>
      <c r="G27" s="668">
        <v>0.56999999999999995</v>
      </c>
      <c r="H27" s="668">
        <f>G27*(G2/100)+G27</f>
        <v>0.73985999999999996</v>
      </c>
      <c r="I27" s="668">
        <f t="shared" si="2"/>
        <v>1.1399999999999999</v>
      </c>
      <c r="J27" s="668">
        <f t="shared" si="3"/>
        <v>1.4797199999999999</v>
      </c>
      <c r="K27" s="672">
        <v>4.2109953241223289E-6</v>
      </c>
    </row>
    <row r="28" spans="1:14" ht="30" customHeight="1" x14ac:dyDescent="0.2">
      <c r="A28" s="806" t="s">
        <v>93</v>
      </c>
      <c r="B28" s="664" t="s">
        <v>94</v>
      </c>
      <c r="C28" s="806" t="s">
        <v>29</v>
      </c>
      <c r="D28" s="806" t="s">
        <v>95</v>
      </c>
      <c r="E28" s="665" t="s">
        <v>31</v>
      </c>
      <c r="F28" s="668">
        <v>14</v>
      </c>
      <c r="G28" s="668">
        <v>2.5099999999999998</v>
      </c>
      <c r="H28" s="668">
        <f>G28*(G2/100)+G28</f>
        <v>3.2579799999999999</v>
      </c>
      <c r="I28" s="668">
        <f t="shared" si="2"/>
        <v>35.14</v>
      </c>
      <c r="J28" s="668">
        <f t="shared" si="3"/>
        <v>45.611719999999998</v>
      </c>
      <c r="K28" s="672">
        <v>1.3123307345723698E-4</v>
      </c>
    </row>
    <row r="29" spans="1:14" ht="30" customHeight="1" x14ac:dyDescent="0.2">
      <c r="A29" s="806" t="s">
        <v>96</v>
      </c>
      <c r="B29" s="664" t="s">
        <v>97</v>
      </c>
      <c r="C29" s="806" t="s">
        <v>24</v>
      </c>
      <c r="D29" s="806" t="s">
        <v>98</v>
      </c>
      <c r="E29" s="665" t="s">
        <v>99</v>
      </c>
      <c r="F29" s="668">
        <v>88.15</v>
      </c>
      <c r="G29" s="668">
        <v>161.86000000000001</v>
      </c>
      <c r="H29" s="668">
        <f>G29*(G2/100)+G29</f>
        <v>210.09428000000003</v>
      </c>
      <c r="I29" s="668">
        <f t="shared" si="2"/>
        <v>14267.959000000003</v>
      </c>
      <c r="J29" s="668">
        <f t="shared" si="3"/>
        <v>18519.810782000004</v>
      </c>
      <c r="K29" s="672">
        <v>5.3414543243432047E-2</v>
      </c>
    </row>
    <row r="30" spans="1:14" ht="30" customHeight="1" x14ac:dyDescent="0.2">
      <c r="A30" s="807" t="s">
        <v>100</v>
      </c>
      <c r="B30" s="807"/>
      <c r="C30" s="807"/>
      <c r="D30" s="807" t="s">
        <v>101</v>
      </c>
      <c r="E30" s="807"/>
      <c r="F30" s="700"/>
      <c r="G30" s="834"/>
      <c r="H30" s="834"/>
      <c r="I30" s="700">
        <f>SUM(I31:I39)</f>
        <v>26392.993699999999</v>
      </c>
      <c r="J30" s="700">
        <f>SUM(J31:J39)</f>
        <v>34258.105822600002</v>
      </c>
      <c r="K30" s="822">
        <v>9.8784499083935468E-2</v>
      </c>
      <c r="M30" s="970">
        <f>J30</f>
        <v>34258.105822600002</v>
      </c>
      <c r="N30" s="974"/>
    </row>
    <row r="31" spans="1:14" ht="30" customHeight="1" x14ac:dyDescent="0.2">
      <c r="A31" s="806" t="s">
        <v>102</v>
      </c>
      <c r="B31" s="664" t="s">
        <v>103</v>
      </c>
      <c r="C31" s="806" t="s">
        <v>29</v>
      </c>
      <c r="D31" s="806" t="s">
        <v>104</v>
      </c>
      <c r="E31" s="665" t="s">
        <v>68</v>
      </c>
      <c r="F31" s="971">
        <v>6.6989999999999998</v>
      </c>
      <c r="G31" s="668">
        <v>73.3</v>
      </c>
      <c r="H31" s="668">
        <f>G31*(G2/100)+G31</f>
        <v>95.1434</v>
      </c>
      <c r="I31" s="668">
        <f t="shared" ref="I31:I39" si="4">G31*F31</f>
        <v>491.0367</v>
      </c>
      <c r="J31" s="668">
        <f t="shared" si="3"/>
        <v>637.36563660000002</v>
      </c>
      <c r="K31" s="672">
        <v>1.8385032530515728E-3</v>
      </c>
    </row>
    <row r="32" spans="1:14" ht="45" customHeight="1" x14ac:dyDescent="0.2">
      <c r="A32" s="806" t="s">
        <v>105</v>
      </c>
      <c r="B32" s="664" t="s">
        <v>106</v>
      </c>
      <c r="C32" s="806" t="s">
        <v>29</v>
      </c>
      <c r="D32" s="806" t="s">
        <v>107</v>
      </c>
      <c r="E32" s="665" t="s">
        <v>31</v>
      </c>
      <c r="F32" s="668">
        <v>12.17</v>
      </c>
      <c r="G32" s="668">
        <v>29.11</v>
      </c>
      <c r="H32" s="668">
        <f>G32*(G2/100)+G32</f>
        <v>37.784779999999998</v>
      </c>
      <c r="I32" s="668">
        <f t="shared" si="4"/>
        <v>354.26869999999997</v>
      </c>
      <c r="J32" s="668">
        <f t="shared" si="3"/>
        <v>459.84077259999998</v>
      </c>
      <c r="K32" s="672">
        <v>1.3261174178938113E-3</v>
      </c>
    </row>
    <row r="33" spans="1:13" ht="75" customHeight="1" x14ac:dyDescent="0.2">
      <c r="A33" s="806" t="s">
        <v>108</v>
      </c>
      <c r="B33" s="664" t="s">
        <v>109</v>
      </c>
      <c r="C33" s="806" t="s">
        <v>29</v>
      </c>
      <c r="D33" s="806" t="s">
        <v>110</v>
      </c>
      <c r="E33" s="665" t="s">
        <v>31</v>
      </c>
      <c r="F33" s="668">
        <v>15</v>
      </c>
      <c r="G33" s="668">
        <v>61.96</v>
      </c>
      <c r="H33" s="668">
        <f>G33*(G2/100)+G33</f>
        <v>80.424080000000004</v>
      </c>
      <c r="I33" s="668">
        <f t="shared" si="4"/>
        <v>929.4</v>
      </c>
      <c r="J33" s="668">
        <f t="shared" si="3"/>
        <v>1206.3612000000001</v>
      </c>
      <c r="K33" s="672">
        <v>3.4792627804717574E-3</v>
      </c>
    </row>
    <row r="34" spans="1:13" ht="30" customHeight="1" x14ac:dyDescent="0.2">
      <c r="A34" s="806" t="s">
        <v>111</v>
      </c>
      <c r="B34" s="664" t="s">
        <v>112</v>
      </c>
      <c r="C34" s="806" t="s">
        <v>29</v>
      </c>
      <c r="D34" s="806" t="s">
        <v>113</v>
      </c>
      <c r="E34" s="665" t="s">
        <v>68</v>
      </c>
      <c r="F34" s="668">
        <v>32.33</v>
      </c>
      <c r="G34" s="668">
        <v>73.260000000000005</v>
      </c>
      <c r="H34" s="668">
        <f>G34*(G2/100)+G34</f>
        <v>95.091480000000004</v>
      </c>
      <c r="I34" s="668">
        <f t="shared" si="4"/>
        <v>2368.4958000000001</v>
      </c>
      <c r="J34" s="668">
        <f t="shared" si="3"/>
        <v>3074.3075484000001</v>
      </c>
      <c r="K34" s="672">
        <v>8.8668851884815547E-3</v>
      </c>
    </row>
    <row r="35" spans="1:13" ht="30" customHeight="1" x14ac:dyDescent="0.2">
      <c r="A35" s="806" t="s">
        <v>114</v>
      </c>
      <c r="B35" s="664" t="s">
        <v>115</v>
      </c>
      <c r="C35" s="806" t="s">
        <v>29</v>
      </c>
      <c r="D35" s="806" t="s">
        <v>116</v>
      </c>
      <c r="E35" s="665" t="s">
        <v>68</v>
      </c>
      <c r="F35" s="668">
        <v>2.6</v>
      </c>
      <c r="G35" s="668">
        <v>44.44</v>
      </c>
      <c r="H35" s="668">
        <f>G35*(G2/100)+G35</f>
        <v>57.683119999999995</v>
      </c>
      <c r="I35" s="668">
        <f t="shared" si="4"/>
        <v>115.544</v>
      </c>
      <c r="J35" s="668">
        <f t="shared" si="3"/>
        <v>149.976112</v>
      </c>
      <c r="K35" s="672">
        <v>4.3252113616807156E-4</v>
      </c>
    </row>
    <row r="36" spans="1:13" ht="30" customHeight="1" x14ac:dyDescent="0.2">
      <c r="A36" s="806" t="s">
        <v>117</v>
      </c>
      <c r="B36" s="664" t="s">
        <v>118</v>
      </c>
      <c r="C36" s="806" t="s">
        <v>29</v>
      </c>
      <c r="D36" s="806" t="s">
        <v>119</v>
      </c>
      <c r="E36" s="665" t="s">
        <v>68</v>
      </c>
      <c r="F36" s="668">
        <v>32.33</v>
      </c>
      <c r="G36" s="668">
        <v>27.97</v>
      </c>
      <c r="H36" s="668">
        <f>G36*(G2/100)+G36</f>
        <v>36.305059999999997</v>
      </c>
      <c r="I36" s="668">
        <f t="shared" si="4"/>
        <v>904.27009999999996</v>
      </c>
      <c r="J36" s="668">
        <f t="shared" si="3"/>
        <v>1173.7425897999999</v>
      </c>
      <c r="K36" s="672">
        <v>3.3848614948837272E-3</v>
      </c>
    </row>
    <row r="37" spans="1:13" ht="30" customHeight="1" x14ac:dyDescent="0.2">
      <c r="A37" s="806" t="s">
        <v>120</v>
      </c>
      <c r="B37" s="664" t="s">
        <v>121</v>
      </c>
      <c r="C37" s="806" t="s">
        <v>29</v>
      </c>
      <c r="D37" s="806" t="s">
        <v>122</v>
      </c>
      <c r="E37" s="665" t="s">
        <v>123</v>
      </c>
      <c r="F37" s="668">
        <v>1585</v>
      </c>
      <c r="G37" s="668">
        <v>1.46</v>
      </c>
      <c r="H37" s="668">
        <f>G37*(G2/100)+G37</f>
        <v>1.8950799999999999</v>
      </c>
      <c r="I37" s="668">
        <f t="shared" si="4"/>
        <v>2314.1</v>
      </c>
      <c r="J37" s="668">
        <f t="shared" si="3"/>
        <v>3003.7017999999998</v>
      </c>
      <c r="K37" s="672">
        <v>8.6401836593883938E-3</v>
      </c>
    </row>
    <row r="38" spans="1:13" ht="30" customHeight="1" x14ac:dyDescent="0.2">
      <c r="A38" s="806" t="s">
        <v>124</v>
      </c>
      <c r="B38" s="664" t="s">
        <v>125</v>
      </c>
      <c r="C38" s="806" t="s">
        <v>24</v>
      </c>
      <c r="D38" s="806" t="s">
        <v>126</v>
      </c>
      <c r="E38" s="665" t="s">
        <v>68</v>
      </c>
      <c r="F38" s="668">
        <v>1.02</v>
      </c>
      <c r="G38" s="668">
        <v>1867.77</v>
      </c>
      <c r="H38" s="668">
        <f>G38*(G2/100)+G38</f>
        <v>2424.36546</v>
      </c>
      <c r="I38" s="668">
        <f t="shared" si="4"/>
        <v>1905.1254000000001</v>
      </c>
      <c r="J38" s="668">
        <f t="shared" si="3"/>
        <v>2472.8527692000002</v>
      </c>
      <c r="K38" s="672">
        <v>7.132272381714151E-3</v>
      </c>
    </row>
    <row r="39" spans="1:13" ht="45" customHeight="1" x14ac:dyDescent="0.2">
      <c r="A39" s="806" t="s">
        <v>127</v>
      </c>
      <c r="B39" s="664" t="s">
        <v>128</v>
      </c>
      <c r="C39" s="806" t="s">
        <v>24</v>
      </c>
      <c r="D39" s="806" t="s">
        <v>129</v>
      </c>
      <c r="E39" s="665" t="s">
        <v>68</v>
      </c>
      <c r="F39" s="668">
        <v>5.91</v>
      </c>
      <c r="G39" s="668">
        <v>2878.3</v>
      </c>
      <c r="H39" s="668">
        <f>G39*(G2/100)+G39</f>
        <v>3736.0334000000003</v>
      </c>
      <c r="I39" s="668">
        <f t="shared" si="4"/>
        <v>17010.753000000001</v>
      </c>
      <c r="J39" s="668">
        <f t="shared" si="3"/>
        <v>22079.957394000001</v>
      </c>
      <c r="K39" s="672">
        <v>6.3683891771882425E-2</v>
      </c>
    </row>
    <row r="40" spans="1:13" ht="30" customHeight="1" x14ac:dyDescent="0.2">
      <c r="A40" s="807" t="s">
        <v>130</v>
      </c>
      <c r="B40" s="807"/>
      <c r="C40" s="807"/>
      <c r="D40" s="807" t="s">
        <v>131</v>
      </c>
      <c r="E40" s="807"/>
      <c r="F40" s="700"/>
      <c r="G40" s="834"/>
      <c r="H40" s="834"/>
      <c r="I40" s="700">
        <f>SUM(I41)</f>
        <v>121.54</v>
      </c>
      <c r="J40" s="700">
        <f>SUM(J41)</f>
        <v>157.75891999999999</v>
      </c>
      <c r="K40" s="822">
        <v>4.5496054960757274E-4</v>
      </c>
      <c r="M40" s="832">
        <f>J40</f>
        <v>157.75891999999999</v>
      </c>
    </row>
    <row r="41" spans="1:13" ht="60" customHeight="1" x14ac:dyDescent="0.2">
      <c r="A41" s="806" t="s">
        <v>132</v>
      </c>
      <c r="B41" s="664" t="s">
        <v>133</v>
      </c>
      <c r="C41" s="806" t="s">
        <v>29</v>
      </c>
      <c r="D41" s="806" t="s">
        <v>134</v>
      </c>
      <c r="E41" s="665" t="s">
        <v>31</v>
      </c>
      <c r="F41" s="668">
        <v>2</v>
      </c>
      <c r="G41" s="668">
        <v>60.77</v>
      </c>
      <c r="H41" s="668">
        <f>G41*(G2/100)+G41</f>
        <v>78.879459999999995</v>
      </c>
      <c r="I41" s="668">
        <f>G41*F41</f>
        <v>121.54</v>
      </c>
      <c r="J41" s="668">
        <f t="shared" si="3"/>
        <v>157.75891999999999</v>
      </c>
      <c r="K41" s="672">
        <v>4.5496054960757274E-4</v>
      </c>
    </row>
    <row r="42" spans="1:13" ht="30" customHeight="1" x14ac:dyDescent="0.2">
      <c r="A42" s="807" t="s">
        <v>135</v>
      </c>
      <c r="B42" s="807"/>
      <c r="C42" s="807"/>
      <c r="D42" s="807" t="s">
        <v>136</v>
      </c>
      <c r="E42" s="807"/>
      <c r="F42" s="700"/>
      <c r="G42" s="834"/>
      <c r="H42" s="834"/>
      <c r="I42" s="700">
        <f>SUM(I43:I46)</f>
        <v>1968.2199999999998</v>
      </c>
      <c r="J42" s="700">
        <f>SUM(J43:J46)</f>
        <v>2554.7495599999997</v>
      </c>
      <c r="K42" s="822">
        <v>7.3683765442022703E-3</v>
      </c>
      <c r="M42" s="832">
        <f>J42</f>
        <v>2554.7495599999997</v>
      </c>
    </row>
    <row r="43" spans="1:13" ht="45" customHeight="1" x14ac:dyDescent="0.2">
      <c r="A43" s="806" t="s">
        <v>137</v>
      </c>
      <c r="B43" s="664" t="s">
        <v>138</v>
      </c>
      <c r="C43" s="806" t="s">
        <v>29</v>
      </c>
      <c r="D43" s="806" t="s">
        <v>139</v>
      </c>
      <c r="E43" s="665" t="s">
        <v>61</v>
      </c>
      <c r="F43" s="668">
        <v>2</v>
      </c>
      <c r="G43" s="668">
        <v>463.63</v>
      </c>
      <c r="H43" s="668">
        <f>G43*(G2/100)+G43</f>
        <v>601.79174</v>
      </c>
      <c r="I43" s="668">
        <f t="shared" ref="I43:I46" si="5">G43*F43</f>
        <v>927.26</v>
      </c>
      <c r="J43" s="668">
        <f t="shared" si="3"/>
        <v>1203.58348</v>
      </c>
      <c r="K43" s="672">
        <v>3.4714176384980501E-3</v>
      </c>
    </row>
    <row r="44" spans="1:13" ht="30" customHeight="1" x14ac:dyDescent="0.2">
      <c r="A44" s="806" t="s">
        <v>140</v>
      </c>
      <c r="B44" s="664" t="s">
        <v>141</v>
      </c>
      <c r="C44" s="806" t="s">
        <v>29</v>
      </c>
      <c r="D44" s="806" t="s">
        <v>142</v>
      </c>
      <c r="E44" s="665" t="s">
        <v>38</v>
      </c>
      <c r="F44" s="668">
        <v>2.2000000000000002</v>
      </c>
      <c r="G44" s="668">
        <v>66.8</v>
      </c>
      <c r="H44" s="668">
        <f>G44*(G2/100)+G44</f>
        <v>86.706400000000002</v>
      </c>
      <c r="I44" s="668">
        <f t="shared" si="5"/>
        <v>146.96</v>
      </c>
      <c r="J44" s="668">
        <f t="shared" si="3"/>
        <v>190.75408000000002</v>
      </c>
      <c r="K44" s="672">
        <v>5.5014058090622814E-4</v>
      </c>
    </row>
    <row r="45" spans="1:13" ht="45" customHeight="1" x14ac:dyDescent="0.2">
      <c r="A45" s="806" t="s">
        <v>143</v>
      </c>
      <c r="B45" s="664" t="s">
        <v>144</v>
      </c>
      <c r="C45" s="806" t="s">
        <v>24</v>
      </c>
      <c r="D45" s="806" t="s">
        <v>145</v>
      </c>
      <c r="E45" s="665" t="s">
        <v>61</v>
      </c>
      <c r="F45" s="668">
        <v>2</v>
      </c>
      <c r="G45" s="668">
        <v>125.43</v>
      </c>
      <c r="H45" s="668">
        <f>G45*(G2/100)+G45</f>
        <v>162.80814000000001</v>
      </c>
      <c r="I45" s="668">
        <f t="shared" si="5"/>
        <v>250.86</v>
      </c>
      <c r="J45" s="668">
        <f t="shared" si="3"/>
        <v>325.61628000000002</v>
      </c>
      <c r="K45" s="672">
        <v>9.3910964214673307E-4</v>
      </c>
    </row>
    <row r="46" spans="1:13" ht="30" customHeight="1" x14ac:dyDescent="0.2">
      <c r="A46" s="806" t="s">
        <v>146</v>
      </c>
      <c r="B46" s="664" t="s">
        <v>147</v>
      </c>
      <c r="C46" s="806" t="s">
        <v>29</v>
      </c>
      <c r="D46" s="806" t="s">
        <v>148</v>
      </c>
      <c r="E46" s="665" t="s">
        <v>61</v>
      </c>
      <c r="F46" s="668">
        <v>2</v>
      </c>
      <c r="G46" s="668">
        <v>321.57</v>
      </c>
      <c r="H46" s="668">
        <f>G46*(G2/100)+G46</f>
        <v>417.39785999999998</v>
      </c>
      <c r="I46" s="668">
        <f t="shared" si="5"/>
        <v>643.14</v>
      </c>
      <c r="J46" s="668">
        <f t="shared" si="3"/>
        <v>834.79571999999996</v>
      </c>
      <c r="K46" s="672">
        <v>2.4077086826512586E-3</v>
      </c>
    </row>
    <row r="47" spans="1:13" ht="30" customHeight="1" x14ac:dyDescent="0.2">
      <c r="A47" s="807" t="s">
        <v>149</v>
      </c>
      <c r="B47" s="807"/>
      <c r="C47" s="807"/>
      <c r="D47" s="807" t="s">
        <v>150</v>
      </c>
      <c r="E47" s="807"/>
      <c r="F47" s="700"/>
      <c r="G47" s="834"/>
      <c r="H47" s="834"/>
      <c r="I47" s="700">
        <f>SUM(I48:I84)</f>
        <v>1067.1100000000001</v>
      </c>
      <c r="J47" s="700">
        <f>SUM(J48:J84)</f>
        <v>1385.1087800000007</v>
      </c>
      <c r="K47" s="822">
        <v>3.9933503192194041E-3</v>
      </c>
      <c r="M47" s="832">
        <f>J47</f>
        <v>1385.1087800000007</v>
      </c>
    </row>
    <row r="48" spans="1:13" ht="30" customHeight="1" x14ac:dyDescent="0.2">
      <c r="A48" s="806" t="s">
        <v>151</v>
      </c>
      <c r="B48" s="664" t="s">
        <v>152</v>
      </c>
      <c r="C48" s="806" t="s">
        <v>29</v>
      </c>
      <c r="D48" s="806" t="s">
        <v>153</v>
      </c>
      <c r="E48" s="665" t="s">
        <v>38</v>
      </c>
      <c r="F48" s="668">
        <v>3</v>
      </c>
      <c r="G48" s="668">
        <v>9.59</v>
      </c>
      <c r="H48" s="668">
        <f>G48*(G2/100)+G48</f>
        <v>12.44782</v>
      </c>
      <c r="I48" s="668">
        <f t="shared" ref="I48:I84" si="6">G48*F48</f>
        <v>28.77</v>
      </c>
      <c r="J48" s="668">
        <f t="shared" si="3"/>
        <v>37.34346</v>
      </c>
      <c r="K48" s="672">
        <v>1.0763996266866118E-4</v>
      </c>
    </row>
    <row r="49" spans="1:11" ht="30" customHeight="1" x14ac:dyDescent="0.2">
      <c r="A49" s="806" t="s">
        <v>154</v>
      </c>
      <c r="B49" s="664" t="s">
        <v>155</v>
      </c>
      <c r="C49" s="806" t="s">
        <v>29</v>
      </c>
      <c r="D49" s="806" t="s">
        <v>156</v>
      </c>
      <c r="E49" s="665" t="s">
        <v>38</v>
      </c>
      <c r="F49" s="668">
        <v>24</v>
      </c>
      <c r="G49" s="668">
        <v>10.39</v>
      </c>
      <c r="H49" s="668">
        <f>G49*(G2/100)+G49</f>
        <v>13.486220000000001</v>
      </c>
      <c r="I49" s="668">
        <f t="shared" si="6"/>
        <v>249.36</v>
      </c>
      <c r="J49" s="668">
        <f t="shared" si="3"/>
        <v>323.66928000000001</v>
      </c>
      <c r="K49" s="672">
        <v>9.3311041593154519E-4</v>
      </c>
    </row>
    <row r="50" spans="1:11" ht="30" customHeight="1" x14ac:dyDescent="0.2">
      <c r="A50" s="806" t="s">
        <v>157</v>
      </c>
      <c r="B50" s="664" t="s">
        <v>158</v>
      </c>
      <c r="C50" s="806" t="s">
        <v>29</v>
      </c>
      <c r="D50" s="806" t="s">
        <v>159</v>
      </c>
      <c r="E50" s="665" t="s">
        <v>38</v>
      </c>
      <c r="F50" s="668">
        <v>3</v>
      </c>
      <c r="G50" s="668">
        <v>9.0500000000000007</v>
      </c>
      <c r="H50" s="668">
        <f>G50*(G2/100)+G50</f>
        <v>11.7469</v>
      </c>
      <c r="I50" s="668">
        <f t="shared" si="6"/>
        <v>27.150000000000002</v>
      </c>
      <c r="J50" s="668">
        <f t="shared" si="3"/>
        <v>35.240700000000004</v>
      </c>
      <c r="K50" s="672">
        <v>1.0158305158601947E-4</v>
      </c>
    </row>
    <row r="51" spans="1:11" ht="30" customHeight="1" x14ac:dyDescent="0.2">
      <c r="A51" s="806" t="s">
        <v>160</v>
      </c>
      <c r="B51" s="664" t="s">
        <v>161</v>
      </c>
      <c r="C51" s="806" t="s">
        <v>29</v>
      </c>
      <c r="D51" s="806" t="s">
        <v>162</v>
      </c>
      <c r="E51" s="665" t="s">
        <v>61</v>
      </c>
      <c r="F51" s="668">
        <v>1</v>
      </c>
      <c r="G51" s="668">
        <v>10.67</v>
      </c>
      <c r="H51" s="668">
        <f>G51*(G2/100)+G51</f>
        <v>13.84966</v>
      </c>
      <c r="I51" s="668">
        <f t="shared" si="6"/>
        <v>10.67</v>
      </c>
      <c r="J51" s="668">
        <f t="shared" si="3"/>
        <v>13.84966</v>
      </c>
      <c r="K51" s="672">
        <v>3.9917928277981532E-5</v>
      </c>
    </row>
    <row r="52" spans="1:11" ht="30" customHeight="1" x14ac:dyDescent="0.2">
      <c r="A52" s="806" t="s">
        <v>163</v>
      </c>
      <c r="B52" s="664" t="s">
        <v>164</v>
      </c>
      <c r="C52" s="806" t="s">
        <v>29</v>
      </c>
      <c r="D52" s="806" t="s">
        <v>165</v>
      </c>
      <c r="E52" s="665" t="s">
        <v>61</v>
      </c>
      <c r="F52" s="668">
        <v>16</v>
      </c>
      <c r="G52" s="668">
        <v>4.33</v>
      </c>
      <c r="H52" s="668">
        <f>G52*(G2/100)+G52</f>
        <v>5.6203400000000006</v>
      </c>
      <c r="I52" s="668">
        <f t="shared" si="6"/>
        <v>69.28</v>
      </c>
      <c r="J52" s="668">
        <f t="shared" si="3"/>
        <v>89.925440000000009</v>
      </c>
      <c r="K52" s="672">
        <v>2.5935116407197248E-4</v>
      </c>
    </row>
    <row r="53" spans="1:11" ht="30" customHeight="1" x14ac:dyDescent="0.2">
      <c r="A53" s="806" t="s">
        <v>166</v>
      </c>
      <c r="B53" s="664" t="s">
        <v>164</v>
      </c>
      <c r="C53" s="806" t="s">
        <v>29</v>
      </c>
      <c r="D53" s="806" t="s">
        <v>167</v>
      </c>
      <c r="E53" s="665" t="s">
        <v>61</v>
      </c>
      <c r="F53" s="668">
        <v>1</v>
      </c>
      <c r="G53" s="668">
        <v>4.33</v>
      </c>
      <c r="H53" s="668">
        <f>G53*(G2/100)+G53</f>
        <v>5.6203400000000006</v>
      </c>
      <c r="I53" s="668">
        <f t="shared" si="6"/>
        <v>4.33</v>
      </c>
      <c r="J53" s="668">
        <f t="shared" si="3"/>
        <v>5.6203400000000006</v>
      </c>
      <c r="K53" s="672">
        <v>1.620944775449828E-5</v>
      </c>
    </row>
    <row r="54" spans="1:11" ht="45" customHeight="1" x14ac:dyDescent="0.2">
      <c r="A54" s="806" t="s">
        <v>168</v>
      </c>
      <c r="B54" s="664" t="s">
        <v>169</v>
      </c>
      <c r="C54" s="806" t="s">
        <v>29</v>
      </c>
      <c r="D54" s="806" t="s">
        <v>170</v>
      </c>
      <c r="E54" s="665" t="s">
        <v>61</v>
      </c>
      <c r="F54" s="668">
        <v>2</v>
      </c>
      <c r="G54" s="668">
        <v>13.86</v>
      </c>
      <c r="H54" s="668">
        <f>G54*(G2/100)+G54</f>
        <v>17.990279999999998</v>
      </c>
      <c r="I54" s="668">
        <f t="shared" si="6"/>
        <v>27.72</v>
      </c>
      <c r="J54" s="668">
        <f t="shared" si="3"/>
        <v>35.980559999999997</v>
      </c>
      <c r="K54" s="672">
        <v>1.0377507654926123E-4</v>
      </c>
    </row>
    <row r="55" spans="1:11" ht="45" customHeight="1" x14ac:dyDescent="0.2">
      <c r="A55" s="806" t="s">
        <v>171</v>
      </c>
      <c r="B55" s="664" t="s">
        <v>172</v>
      </c>
      <c r="C55" s="806" t="s">
        <v>29</v>
      </c>
      <c r="D55" s="806" t="s">
        <v>173</v>
      </c>
      <c r="E55" s="665" t="s">
        <v>61</v>
      </c>
      <c r="F55" s="668">
        <v>2</v>
      </c>
      <c r="G55" s="668">
        <v>13.74</v>
      </c>
      <c r="H55" s="668">
        <f>G55*(G2/100)+G55</f>
        <v>17.834520000000001</v>
      </c>
      <c r="I55" s="668">
        <f t="shared" si="6"/>
        <v>27.48</v>
      </c>
      <c r="J55" s="668">
        <f t="shared" si="3"/>
        <v>35.669040000000003</v>
      </c>
      <c r="K55" s="672">
        <v>1.0285211867000154E-4</v>
      </c>
    </row>
    <row r="56" spans="1:11" ht="30" customHeight="1" x14ac:dyDescent="0.2">
      <c r="A56" s="806" t="s">
        <v>174</v>
      </c>
      <c r="B56" s="664" t="s">
        <v>175</v>
      </c>
      <c r="C56" s="806" t="s">
        <v>29</v>
      </c>
      <c r="D56" s="806" t="s">
        <v>176</v>
      </c>
      <c r="E56" s="665" t="s">
        <v>61</v>
      </c>
      <c r="F56" s="668">
        <v>2</v>
      </c>
      <c r="G56" s="668">
        <v>10.94</v>
      </c>
      <c r="H56" s="668">
        <f>G56*(G2/100)+G56</f>
        <v>14.200119999999998</v>
      </c>
      <c r="I56" s="668">
        <f t="shared" si="6"/>
        <v>21.88</v>
      </c>
      <c r="J56" s="668">
        <f t="shared" si="3"/>
        <v>28.400239999999997</v>
      </c>
      <c r="K56" s="672">
        <v>8.1912511784297366E-5</v>
      </c>
    </row>
    <row r="57" spans="1:11" ht="30" customHeight="1" x14ac:dyDescent="0.2">
      <c r="A57" s="806" t="s">
        <v>177</v>
      </c>
      <c r="B57" s="664" t="s">
        <v>178</v>
      </c>
      <c r="C57" s="806" t="s">
        <v>29</v>
      </c>
      <c r="D57" s="806" t="s">
        <v>179</v>
      </c>
      <c r="E57" s="665" t="s">
        <v>61</v>
      </c>
      <c r="F57" s="668">
        <v>1</v>
      </c>
      <c r="G57" s="668">
        <v>12.56</v>
      </c>
      <c r="H57" s="668">
        <f>G57*(G2/100)+G57</f>
        <v>16.302880000000002</v>
      </c>
      <c r="I57" s="668">
        <f t="shared" si="6"/>
        <v>12.56</v>
      </c>
      <c r="J57" s="668">
        <f t="shared" si="3"/>
        <v>16.302880000000002</v>
      </c>
      <c r="K57" s="672">
        <v>4.7013166974790384E-5</v>
      </c>
    </row>
    <row r="58" spans="1:11" ht="30" customHeight="1" x14ac:dyDescent="0.2">
      <c r="A58" s="806" t="s">
        <v>180</v>
      </c>
      <c r="B58" s="664" t="s">
        <v>181</v>
      </c>
      <c r="C58" s="806" t="s">
        <v>29</v>
      </c>
      <c r="D58" s="806" t="s">
        <v>182</v>
      </c>
      <c r="E58" s="665" t="s">
        <v>61</v>
      </c>
      <c r="F58" s="668">
        <v>1</v>
      </c>
      <c r="G58" s="668">
        <v>9.2200000000000006</v>
      </c>
      <c r="H58" s="668">
        <f>G58*(G2/100)+G58</f>
        <v>11.967560000000001</v>
      </c>
      <c r="I58" s="668">
        <f t="shared" si="6"/>
        <v>9.2200000000000006</v>
      </c>
      <c r="J58" s="668">
        <f t="shared" si="3"/>
        <v>11.967560000000001</v>
      </c>
      <c r="K58" s="672">
        <v>3.4495550737330863E-5</v>
      </c>
    </row>
    <row r="59" spans="1:11" ht="30" customHeight="1" x14ac:dyDescent="0.2">
      <c r="A59" s="806" t="s">
        <v>183</v>
      </c>
      <c r="B59" s="664" t="s">
        <v>184</v>
      </c>
      <c r="C59" s="806" t="s">
        <v>29</v>
      </c>
      <c r="D59" s="806" t="s">
        <v>185</v>
      </c>
      <c r="E59" s="665" t="s">
        <v>61</v>
      </c>
      <c r="F59" s="668">
        <v>1</v>
      </c>
      <c r="G59" s="668">
        <v>7.88</v>
      </c>
      <c r="H59" s="668">
        <f>G59*(G2/100)+G59</f>
        <v>10.22824</v>
      </c>
      <c r="I59" s="668">
        <f t="shared" si="6"/>
        <v>7.88</v>
      </c>
      <c r="J59" s="668">
        <f t="shared" si="3"/>
        <v>10.22824</v>
      </c>
      <c r="K59" s="672">
        <v>2.9476967268856303E-5</v>
      </c>
    </row>
    <row r="60" spans="1:11" ht="30" customHeight="1" x14ac:dyDescent="0.2">
      <c r="A60" s="806" t="s">
        <v>186</v>
      </c>
      <c r="B60" s="664" t="s">
        <v>187</v>
      </c>
      <c r="C60" s="806" t="s">
        <v>29</v>
      </c>
      <c r="D60" s="806" t="s">
        <v>188</v>
      </c>
      <c r="E60" s="665" t="s">
        <v>61</v>
      </c>
      <c r="F60" s="668">
        <v>1</v>
      </c>
      <c r="G60" s="668">
        <v>16.62</v>
      </c>
      <c r="H60" s="668">
        <f>G60*(G2/100)+G60</f>
        <v>21.572760000000002</v>
      </c>
      <c r="I60" s="668">
        <f t="shared" si="6"/>
        <v>16.62</v>
      </c>
      <c r="J60" s="668">
        <f t="shared" si="3"/>
        <v>21.572760000000002</v>
      </c>
      <c r="K60" s="672">
        <v>6.2213129548848383E-5</v>
      </c>
    </row>
    <row r="61" spans="1:11" ht="30" customHeight="1" x14ac:dyDescent="0.2">
      <c r="A61" s="806" t="s">
        <v>189</v>
      </c>
      <c r="B61" s="664" t="s">
        <v>190</v>
      </c>
      <c r="C61" s="806" t="s">
        <v>29</v>
      </c>
      <c r="D61" s="806" t="s">
        <v>191</v>
      </c>
      <c r="E61" s="665" t="s">
        <v>61</v>
      </c>
      <c r="F61" s="668">
        <v>1</v>
      </c>
      <c r="G61" s="668">
        <v>8.94</v>
      </c>
      <c r="H61" s="668">
        <f>G61*(G2/100)+G61</f>
        <v>11.604119999999998</v>
      </c>
      <c r="I61" s="668">
        <f t="shared" si="6"/>
        <v>8.94</v>
      </c>
      <c r="J61" s="668">
        <f t="shared" si="3"/>
        <v>11.604119999999998</v>
      </c>
      <c r="K61" s="672">
        <v>3.3457223123163712E-5</v>
      </c>
    </row>
    <row r="62" spans="1:11" ht="45" customHeight="1" x14ac:dyDescent="0.2">
      <c r="A62" s="806" t="s">
        <v>192</v>
      </c>
      <c r="B62" s="664" t="s">
        <v>193</v>
      </c>
      <c r="C62" s="806" t="s">
        <v>29</v>
      </c>
      <c r="D62" s="806" t="s">
        <v>194</v>
      </c>
      <c r="E62" s="665" t="s">
        <v>61</v>
      </c>
      <c r="F62" s="668">
        <v>5</v>
      </c>
      <c r="G62" s="668">
        <v>10.56</v>
      </c>
      <c r="H62" s="668">
        <f>G62*(G2/100)+G62</f>
        <v>13.70688</v>
      </c>
      <c r="I62" s="668">
        <f t="shared" si="6"/>
        <v>52.800000000000004</v>
      </c>
      <c r="J62" s="668">
        <f t="shared" si="3"/>
        <v>68.534400000000005</v>
      </c>
      <c r="K62" s="672">
        <v>1.9757067102902707E-4</v>
      </c>
    </row>
    <row r="63" spans="1:11" ht="30" customHeight="1" x14ac:dyDescent="0.2">
      <c r="A63" s="806" t="s">
        <v>195</v>
      </c>
      <c r="B63" s="664" t="s">
        <v>196</v>
      </c>
      <c r="C63" s="806" t="s">
        <v>29</v>
      </c>
      <c r="D63" s="806" t="s">
        <v>197</v>
      </c>
      <c r="E63" s="665" t="s">
        <v>61</v>
      </c>
      <c r="F63" s="668">
        <v>2</v>
      </c>
      <c r="G63" s="668">
        <v>18.850000000000001</v>
      </c>
      <c r="H63" s="668">
        <f>G63*(G2/100)+G63</f>
        <v>24.467300000000002</v>
      </c>
      <c r="I63" s="668">
        <f t="shared" si="6"/>
        <v>37.700000000000003</v>
      </c>
      <c r="J63" s="668">
        <f t="shared" si="3"/>
        <v>48.934600000000003</v>
      </c>
      <c r="K63" s="672">
        <v>1.410971857918249E-4</v>
      </c>
    </row>
    <row r="64" spans="1:11" ht="30" customHeight="1" x14ac:dyDescent="0.2">
      <c r="A64" s="806" t="s">
        <v>198</v>
      </c>
      <c r="B64" s="664" t="s">
        <v>199</v>
      </c>
      <c r="C64" s="806" t="s">
        <v>29</v>
      </c>
      <c r="D64" s="806" t="s">
        <v>200</v>
      </c>
      <c r="E64" s="665" t="s">
        <v>61</v>
      </c>
      <c r="F64" s="668">
        <v>2</v>
      </c>
      <c r="G64" s="668">
        <v>17.37</v>
      </c>
      <c r="H64" s="668">
        <f>G64*(G2/100)+G64</f>
        <v>22.54626</v>
      </c>
      <c r="I64" s="668">
        <f t="shared" si="6"/>
        <v>34.74</v>
      </c>
      <c r="J64" s="668">
        <f t="shared" si="3"/>
        <v>45.09252</v>
      </c>
      <c r="K64" s="672">
        <v>1.3002169124070863E-4</v>
      </c>
    </row>
    <row r="65" spans="1:11" ht="30" customHeight="1" x14ac:dyDescent="0.2">
      <c r="A65" s="806" t="s">
        <v>201</v>
      </c>
      <c r="B65" s="664" t="s">
        <v>202</v>
      </c>
      <c r="C65" s="806" t="s">
        <v>29</v>
      </c>
      <c r="D65" s="806" t="s">
        <v>203</v>
      </c>
      <c r="E65" s="665" t="s">
        <v>61</v>
      </c>
      <c r="F65" s="668">
        <v>1</v>
      </c>
      <c r="G65" s="668">
        <v>15.85</v>
      </c>
      <c r="H65" s="668">
        <f>G65*(G2/100)+G65</f>
        <v>20.5733</v>
      </c>
      <c r="I65" s="668">
        <f t="shared" si="6"/>
        <v>15.85</v>
      </c>
      <c r="J65" s="668">
        <f t="shared" si="3"/>
        <v>20.5733</v>
      </c>
      <c r="K65" s="672">
        <v>5.9328886176161856E-5</v>
      </c>
    </row>
    <row r="66" spans="1:11" ht="30" customHeight="1" x14ac:dyDescent="0.2">
      <c r="A66" s="806" t="s">
        <v>204</v>
      </c>
      <c r="B66" s="664" t="s">
        <v>205</v>
      </c>
      <c r="C66" s="806" t="s">
        <v>29</v>
      </c>
      <c r="D66" s="806" t="s">
        <v>206</v>
      </c>
      <c r="E66" s="665" t="s">
        <v>61</v>
      </c>
      <c r="F66" s="668">
        <v>1</v>
      </c>
      <c r="G66" s="668">
        <v>15.67</v>
      </c>
      <c r="H66" s="668">
        <f>G66*(G2/100)+G66</f>
        <v>20.339659999999999</v>
      </c>
      <c r="I66" s="668">
        <f t="shared" si="6"/>
        <v>15.67</v>
      </c>
      <c r="J66" s="668">
        <f t="shared" si="3"/>
        <v>20.339659999999999</v>
      </c>
      <c r="K66" s="672">
        <v>5.863666776671709E-5</v>
      </c>
    </row>
    <row r="67" spans="1:11" ht="30" customHeight="1" x14ac:dyDescent="0.2">
      <c r="A67" s="806" t="s">
        <v>207</v>
      </c>
      <c r="B67" s="664" t="s">
        <v>208</v>
      </c>
      <c r="C67" s="806" t="s">
        <v>29</v>
      </c>
      <c r="D67" s="806" t="s">
        <v>209</v>
      </c>
      <c r="E67" s="665" t="s">
        <v>61</v>
      </c>
      <c r="F67" s="668">
        <v>1</v>
      </c>
      <c r="G67" s="668">
        <v>11.42</v>
      </c>
      <c r="H67" s="668">
        <f>G67*(G2/100)+G67</f>
        <v>14.82316</v>
      </c>
      <c r="I67" s="668">
        <f t="shared" si="6"/>
        <v>11.42</v>
      </c>
      <c r="J67" s="668">
        <f t="shared" si="3"/>
        <v>14.82316</v>
      </c>
      <c r="K67" s="672">
        <v>4.2744486783214326E-5</v>
      </c>
    </row>
    <row r="68" spans="1:11" ht="45" customHeight="1" x14ac:dyDescent="0.2">
      <c r="A68" s="806" t="s">
        <v>210</v>
      </c>
      <c r="B68" s="664" t="s">
        <v>202</v>
      </c>
      <c r="C68" s="806" t="s">
        <v>29</v>
      </c>
      <c r="D68" s="806" t="s">
        <v>211</v>
      </c>
      <c r="E68" s="665" t="s">
        <v>61</v>
      </c>
      <c r="F68" s="668">
        <v>1</v>
      </c>
      <c r="G68" s="668">
        <v>15.85</v>
      </c>
      <c r="H68" s="668">
        <f>G68*(G2/100)+G68</f>
        <v>20.5733</v>
      </c>
      <c r="I68" s="668">
        <f t="shared" si="6"/>
        <v>15.85</v>
      </c>
      <c r="J68" s="668">
        <f t="shared" si="3"/>
        <v>20.5733</v>
      </c>
      <c r="K68" s="672">
        <v>5.9328886176161856E-5</v>
      </c>
    </row>
    <row r="69" spans="1:11" ht="30" customHeight="1" x14ac:dyDescent="0.2">
      <c r="A69" s="806" t="s">
        <v>212</v>
      </c>
      <c r="B69" s="664" t="s">
        <v>213</v>
      </c>
      <c r="C69" s="806" t="s">
        <v>29</v>
      </c>
      <c r="D69" s="806" t="s">
        <v>214</v>
      </c>
      <c r="E69" s="665" t="s">
        <v>61</v>
      </c>
      <c r="F69" s="668">
        <v>1</v>
      </c>
      <c r="G69" s="668">
        <v>5.96</v>
      </c>
      <c r="H69" s="668">
        <f>G69*(G2/100)+G69</f>
        <v>7.7360799999999994</v>
      </c>
      <c r="I69" s="668">
        <f t="shared" si="6"/>
        <v>5.96</v>
      </c>
      <c r="J69" s="668">
        <f t="shared" si="3"/>
        <v>7.7360799999999994</v>
      </c>
      <c r="K69" s="672">
        <v>2.2295201270866851E-5</v>
      </c>
    </row>
    <row r="70" spans="1:11" ht="30" customHeight="1" x14ac:dyDescent="0.2">
      <c r="A70" s="806" t="s">
        <v>215</v>
      </c>
      <c r="B70" s="664" t="s">
        <v>216</v>
      </c>
      <c r="C70" s="806" t="s">
        <v>29</v>
      </c>
      <c r="D70" s="806" t="s">
        <v>217</v>
      </c>
      <c r="E70" s="665" t="s">
        <v>61</v>
      </c>
      <c r="F70" s="668">
        <v>4</v>
      </c>
      <c r="G70" s="668">
        <v>10.43</v>
      </c>
      <c r="H70" s="668">
        <f>G70*(G2/100)+G70</f>
        <v>13.538139999999999</v>
      </c>
      <c r="I70" s="668">
        <f t="shared" si="6"/>
        <v>41.72</v>
      </c>
      <c r="J70" s="668">
        <f t="shared" si="3"/>
        <v>54.152559999999994</v>
      </c>
      <c r="K70" s="672">
        <v>1.5609525132979484E-4</v>
      </c>
    </row>
    <row r="71" spans="1:11" ht="30" customHeight="1" x14ac:dyDescent="0.2">
      <c r="A71" s="806" t="s">
        <v>218</v>
      </c>
      <c r="B71" s="664" t="s">
        <v>219</v>
      </c>
      <c r="C71" s="806" t="s">
        <v>29</v>
      </c>
      <c r="D71" s="806" t="s">
        <v>220</v>
      </c>
      <c r="E71" s="665" t="s">
        <v>61</v>
      </c>
      <c r="F71" s="668">
        <v>4</v>
      </c>
      <c r="G71" s="668">
        <v>5.36</v>
      </c>
      <c r="H71" s="668">
        <f>G71*(G2/100)+G71</f>
        <v>6.9572800000000008</v>
      </c>
      <c r="I71" s="668">
        <f t="shared" si="6"/>
        <v>21.44</v>
      </c>
      <c r="J71" s="668">
        <f t="shared" si="3"/>
        <v>27.829120000000003</v>
      </c>
      <c r="K71" s="672">
        <v>8.018196576068545E-5</v>
      </c>
    </row>
    <row r="72" spans="1:11" ht="60" customHeight="1" x14ac:dyDescent="0.2">
      <c r="A72" s="806" t="s">
        <v>221</v>
      </c>
      <c r="B72" s="664" t="s">
        <v>222</v>
      </c>
      <c r="C72" s="806" t="s">
        <v>29</v>
      </c>
      <c r="D72" s="806" t="s">
        <v>223</v>
      </c>
      <c r="E72" s="665" t="s">
        <v>61</v>
      </c>
      <c r="F72" s="668">
        <v>1</v>
      </c>
      <c r="G72" s="668">
        <v>4.5999999999999996</v>
      </c>
      <c r="H72" s="668">
        <f>G72*(G2/100)+G72</f>
        <v>5.9707999999999997</v>
      </c>
      <c r="I72" s="668">
        <f t="shared" si="6"/>
        <v>4.5999999999999996</v>
      </c>
      <c r="J72" s="668">
        <f t="shared" si="3"/>
        <v>5.9707999999999997</v>
      </c>
      <c r="K72" s="672">
        <v>1.7218932934938565E-5</v>
      </c>
    </row>
    <row r="73" spans="1:11" ht="45" customHeight="1" x14ac:dyDescent="0.2">
      <c r="A73" s="806" t="s">
        <v>224</v>
      </c>
      <c r="B73" s="664" t="s">
        <v>225</v>
      </c>
      <c r="C73" s="806" t="s">
        <v>29</v>
      </c>
      <c r="D73" s="806" t="s">
        <v>226</v>
      </c>
      <c r="E73" s="665" t="s">
        <v>61</v>
      </c>
      <c r="F73" s="668">
        <v>1</v>
      </c>
      <c r="G73" s="668">
        <v>4.84</v>
      </c>
      <c r="H73" s="668">
        <f>G73*(G2/100)+G73</f>
        <v>6.2823199999999995</v>
      </c>
      <c r="I73" s="668">
        <f t="shared" si="6"/>
        <v>4.84</v>
      </c>
      <c r="J73" s="668">
        <f t="shared" si="3"/>
        <v>6.2823199999999995</v>
      </c>
      <c r="K73" s="672">
        <v>1.811304838047139E-5</v>
      </c>
    </row>
    <row r="74" spans="1:11" ht="45" customHeight="1" x14ac:dyDescent="0.2">
      <c r="A74" s="806" t="s">
        <v>227</v>
      </c>
      <c r="B74" s="664" t="s">
        <v>228</v>
      </c>
      <c r="C74" s="806" t="s">
        <v>29</v>
      </c>
      <c r="D74" s="806" t="s">
        <v>229</v>
      </c>
      <c r="E74" s="665" t="s">
        <v>61</v>
      </c>
      <c r="F74" s="668">
        <v>1</v>
      </c>
      <c r="G74" s="668">
        <v>13.91</v>
      </c>
      <c r="H74" s="668">
        <f>G74*(G2/100)+G74</f>
        <v>18.05518</v>
      </c>
      <c r="I74" s="668">
        <f t="shared" si="6"/>
        <v>13.91</v>
      </c>
      <c r="J74" s="668">
        <f t="shared" si="3"/>
        <v>18.05518</v>
      </c>
      <c r="K74" s="672">
        <v>5.206059287699181E-5</v>
      </c>
    </row>
    <row r="75" spans="1:11" ht="45" customHeight="1" x14ac:dyDescent="0.2">
      <c r="A75" s="806" t="s">
        <v>230</v>
      </c>
      <c r="B75" s="664" t="s">
        <v>231</v>
      </c>
      <c r="C75" s="806" t="s">
        <v>29</v>
      </c>
      <c r="D75" s="806" t="s">
        <v>232</v>
      </c>
      <c r="E75" s="665" t="s">
        <v>61</v>
      </c>
      <c r="F75" s="668">
        <v>1</v>
      </c>
      <c r="G75" s="668">
        <v>5.83</v>
      </c>
      <c r="H75" s="668">
        <f>G75*(G2/100)+G75</f>
        <v>7.5673399999999997</v>
      </c>
      <c r="I75" s="668">
        <f t="shared" si="6"/>
        <v>5.83</v>
      </c>
      <c r="J75" s="668">
        <f t="shared" si="3"/>
        <v>7.5673399999999997</v>
      </c>
      <c r="K75" s="672">
        <v>2.1804879897510142E-5</v>
      </c>
    </row>
    <row r="76" spans="1:11" ht="30" customHeight="1" x14ac:dyDescent="0.2">
      <c r="A76" s="806" t="s">
        <v>233</v>
      </c>
      <c r="B76" s="664" t="s">
        <v>234</v>
      </c>
      <c r="C76" s="806" t="s">
        <v>29</v>
      </c>
      <c r="D76" s="806" t="s">
        <v>235</v>
      </c>
      <c r="E76" s="665" t="s">
        <v>61</v>
      </c>
      <c r="F76" s="668">
        <v>1</v>
      </c>
      <c r="G76" s="668">
        <v>10.59</v>
      </c>
      <c r="H76" s="668">
        <f>G76*(G2/100)+G76</f>
        <v>13.74582</v>
      </c>
      <c r="I76" s="668">
        <f t="shared" si="6"/>
        <v>10.59</v>
      </c>
      <c r="J76" s="668">
        <f t="shared" ref="J76:J141" si="7">F76*H76</f>
        <v>13.74582</v>
      </c>
      <c r="K76" s="672">
        <v>3.9629503940712879E-5</v>
      </c>
    </row>
    <row r="77" spans="1:11" ht="30" customHeight="1" x14ac:dyDescent="0.2">
      <c r="A77" s="806" t="s">
        <v>236</v>
      </c>
      <c r="B77" s="664" t="s">
        <v>234</v>
      </c>
      <c r="C77" s="806" t="s">
        <v>29</v>
      </c>
      <c r="D77" s="806" t="s">
        <v>237</v>
      </c>
      <c r="E77" s="665" t="s">
        <v>61</v>
      </c>
      <c r="F77" s="668">
        <v>1</v>
      </c>
      <c r="G77" s="668">
        <v>10.59</v>
      </c>
      <c r="H77" s="668">
        <f>G77*(G2/100)+G77</f>
        <v>13.74582</v>
      </c>
      <c r="I77" s="668">
        <f t="shared" si="6"/>
        <v>10.59</v>
      </c>
      <c r="J77" s="668">
        <f t="shared" si="7"/>
        <v>13.74582</v>
      </c>
      <c r="K77" s="672">
        <v>3.9629503940712879E-5</v>
      </c>
    </row>
    <row r="78" spans="1:11" ht="45" customHeight="1" x14ac:dyDescent="0.2">
      <c r="A78" s="806" t="s">
        <v>238</v>
      </c>
      <c r="B78" s="664" t="s">
        <v>239</v>
      </c>
      <c r="C78" s="806" t="s">
        <v>29</v>
      </c>
      <c r="D78" s="806" t="s">
        <v>240</v>
      </c>
      <c r="E78" s="665" t="s">
        <v>61</v>
      </c>
      <c r="F78" s="668">
        <v>1</v>
      </c>
      <c r="G78" s="668">
        <v>8.61</v>
      </c>
      <c r="H78" s="668">
        <f>G78*(G2/100)+G78</f>
        <v>11.17578</v>
      </c>
      <c r="I78" s="668">
        <f t="shared" si="6"/>
        <v>8.61</v>
      </c>
      <c r="J78" s="668">
        <f t="shared" si="7"/>
        <v>11.17578</v>
      </c>
      <c r="K78" s="672">
        <v>3.2216998472908504E-5</v>
      </c>
    </row>
    <row r="79" spans="1:11" ht="45" customHeight="1" x14ac:dyDescent="0.2">
      <c r="A79" s="806" t="s">
        <v>241</v>
      </c>
      <c r="B79" s="664" t="s">
        <v>242</v>
      </c>
      <c r="C79" s="806" t="s">
        <v>29</v>
      </c>
      <c r="D79" s="806" t="s">
        <v>243</v>
      </c>
      <c r="E79" s="665" t="s">
        <v>61</v>
      </c>
      <c r="F79" s="668">
        <v>1</v>
      </c>
      <c r="G79" s="668">
        <v>8.34</v>
      </c>
      <c r="H79" s="668">
        <f>G79*(G2/100)+G79</f>
        <v>10.82532</v>
      </c>
      <c r="I79" s="668">
        <f t="shared" si="6"/>
        <v>8.34</v>
      </c>
      <c r="J79" s="668">
        <f t="shared" si="7"/>
        <v>10.82532</v>
      </c>
      <c r="K79" s="672">
        <v>3.1207513292468216E-5</v>
      </c>
    </row>
    <row r="80" spans="1:11" ht="45" customHeight="1" x14ac:dyDescent="0.2">
      <c r="A80" s="806" t="s">
        <v>244</v>
      </c>
      <c r="B80" s="664" t="s">
        <v>245</v>
      </c>
      <c r="C80" s="806" t="s">
        <v>29</v>
      </c>
      <c r="D80" s="806" t="s">
        <v>246</v>
      </c>
      <c r="E80" s="665" t="s">
        <v>61</v>
      </c>
      <c r="F80" s="668">
        <v>1</v>
      </c>
      <c r="G80" s="668">
        <v>10.87</v>
      </c>
      <c r="H80" s="668">
        <f>G80*(G2/100)+G80</f>
        <v>14.109259999999999</v>
      </c>
      <c r="I80" s="668">
        <f t="shared" si="6"/>
        <v>10.87</v>
      </c>
      <c r="J80" s="668">
        <f t="shared" si="7"/>
        <v>14.109259999999999</v>
      </c>
      <c r="K80" s="672">
        <v>4.066783155488003E-5</v>
      </c>
    </row>
    <row r="81" spans="1:13" ht="30" customHeight="1" x14ac:dyDescent="0.2">
      <c r="A81" s="806" t="s">
        <v>247</v>
      </c>
      <c r="B81" s="664" t="s">
        <v>193</v>
      </c>
      <c r="C81" s="806" t="s">
        <v>29</v>
      </c>
      <c r="D81" s="806" t="s">
        <v>248</v>
      </c>
      <c r="E81" s="665" t="s">
        <v>61</v>
      </c>
      <c r="F81" s="668">
        <v>5</v>
      </c>
      <c r="G81" s="668">
        <v>10.56</v>
      </c>
      <c r="H81" s="668">
        <f>G81*(G2/100)+G81</f>
        <v>13.70688</v>
      </c>
      <c r="I81" s="668">
        <f t="shared" si="6"/>
        <v>52.800000000000004</v>
      </c>
      <c r="J81" s="668">
        <f t="shared" si="7"/>
        <v>68.534400000000005</v>
      </c>
      <c r="K81" s="672">
        <v>1.9757067102902707E-4</v>
      </c>
    </row>
    <row r="82" spans="1:13" ht="30" customHeight="1" x14ac:dyDescent="0.2">
      <c r="A82" s="806" t="s">
        <v>249</v>
      </c>
      <c r="B82" s="664" t="s">
        <v>250</v>
      </c>
      <c r="C82" s="806" t="s">
        <v>29</v>
      </c>
      <c r="D82" s="806" t="s">
        <v>251</v>
      </c>
      <c r="E82" s="665" t="s">
        <v>61</v>
      </c>
      <c r="F82" s="668">
        <v>2</v>
      </c>
      <c r="G82" s="668">
        <v>32.36</v>
      </c>
      <c r="H82" s="668">
        <f>G82*(G2/100)+G82</f>
        <v>42.003279999999997</v>
      </c>
      <c r="I82" s="668">
        <f t="shared" si="6"/>
        <v>64.72</v>
      </c>
      <c r="J82" s="668">
        <f t="shared" si="7"/>
        <v>84.006559999999993</v>
      </c>
      <c r="K82" s="672">
        <v>2.4227644330566825E-4</v>
      </c>
    </row>
    <row r="83" spans="1:13" ht="30" customHeight="1" x14ac:dyDescent="0.2">
      <c r="A83" s="806" t="s">
        <v>252</v>
      </c>
      <c r="B83" s="664" t="s">
        <v>253</v>
      </c>
      <c r="C83" s="806" t="s">
        <v>29</v>
      </c>
      <c r="D83" s="806" t="s">
        <v>254</v>
      </c>
      <c r="E83" s="665" t="s">
        <v>38</v>
      </c>
      <c r="F83" s="668">
        <v>12</v>
      </c>
      <c r="G83" s="668">
        <v>6.13</v>
      </c>
      <c r="H83" s="668">
        <f>G83*(G2/100)+G83</f>
        <v>7.9567399999999999</v>
      </c>
      <c r="I83" s="668">
        <f t="shared" si="6"/>
        <v>73.56</v>
      </c>
      <c r="J83" s="668">
        <f t="shared" si="7"/>
        <v>95.480879999999999</v>
      </c>
      <c r="K83" s="672">
        <v>2.7515681775429465E-4</v>
      </c>
    </row>
    <row r="84" spans="1:13" ht="30" customHeight="1" x14ac:dyDescent="0.2">
      <c r="A84" s="806" t="s">
        <v>255</v>
      </c>
      <c r="B84" s="664" t="s">
        <v>256</v>
      </c>
      <c r="C84" s="806" t="s">
        <v>29</v>
      </c>
      <c r="D84" s="806" t="s">
        <v>257</v>
      </c>
      <c r="E84" s="665" t="s">
        <v>61</v>
      </c>
      <c r="F84" s="668">
        <v>2</v>
      </c>
      <c r="G84" s="668">
        <v>11.42</v>
      </c>
      <c r="H84" s="668">
        <f>G84*(G2/100)+G84</f>
        <v>14.82316</v>
      </c>
      <c r="I84" s="668">
        <f t="shared" si="6"/>
        <v>22.84</v>
      </c>
      <c r="J84" s="668">
        <f t="shared" si="7"/>
        <v>29.646319999999999</v>
      </c>
      <c r="K84" s="672">
        <v>8.5488973566428652E-5</v>
      </c>
    </row>
    <row r="85" spans="1:13" ht="30" customHeight="1" x14ac:dyDescent="0.2">
      <c r="A85" s="807" t="s">
        <v>258</v>
      </c>
      <c r="B85" s="807"/>
      <c r="C85" s="807"/>
      <c r="D85" s="807" t="s">
        <v>259</v>
      </c>
      <c r="E85" s="807"/>
      <c r="F85" s="700"/>
      <c r="G85" s="834"/>
      <c r="H85" s="834"/>
      <c r="I85" s="700">
        <f>SUM(I86:I122)</f>
        <v>3647.7900000000004</v>
      </c>
      <c r="J85" s="700">
        <f>SUM(J86:J122)</f>
        <v>4734.8314200000004</v>
      </c>
      <c r="K85" s="822">
        <v>1.3653748544394476E-2</v>
      </c>
      <c r="M85" s="832">
        <f>J85</f>
        <v>4734.8314200000004</v>
      </c>
    </row>
    <row r="86" spans="1:13" ht="45" customHeight="1" x14ac:dyDescent="0.2">
      <c r="A86" s="806" t="s">
        <v>260</v>
      </c>
      <c r="B86" s="664" t="s">
        <v>261</v>
      </c>
      <c r="C86" s="806" t="s">
        <v>29</v>
      </c>
      <c r="D86" s="806" t="s">
        <v>262</v>
      </c>
      <c r="E86" s="665" t="s">
        <v>38</v>
      </c>
      <c r="F86" s="668">
        <v>6</v>
      </c>
      <c r="G86" s="668">
        <v>32.96</v>
      </c>
      <c r="H86" s="668">
        <f>G86*(G2/100)+G86</f>
        <v>42.782080000000001</v>
      </c>
      <c r="I86" s="668">
        <f t="shared" ref="I86:I122" si="8">G86*F86</f>
        <v>197.76</v>
      </c>
      <c r="J86" s="668">
        <f t="shared" si="7"/>
        <v>256.69247999999999</v>
      </c>
      <c r="K86" s="672">
        <v>7.4032758890117765E-4</v>
      </c>
    </row>
    <row r="87" spans="1:13" ht="45" customHeight="1" x14ac:dyDescent="0.2">
      <c r="A87" s="806" t="s">
        <v>263</v>
      </c>
      <c r="B87" s="664" t="s">
        <v>264</v>
      </c>
      <c r="C87" s="806" t="s">
        <v>29</v>
      </c>
      <c r="D87" s="806" t="s">
        <v>265</v>
      </c>
      <c r="E87" s="665" t="s">
        <v>38</v>
      </c>
      <c r="F87" s="668">
        <v>12</v>
      </c>
      <c r="G87" s="668">
        <v>23.69</v>
      </c>
      <c r="H87" s="668">
        <f>G87*(G2/100)+G87</f>
        <v>30.74962</v>
      </c>
      <c r="I87" s="668">
        <f t="shared" si="8"/>
        <v>284.28000000000003</v>
      </c>
      <c r="J87" s="668">
        <f t="shared" si="7"/>
        <v>368.99544000000003</v>
      </c>
      <c r="K87" s="672">
        <v>1.063939695316606E-3</v>
      </c>
    </row>
    <row r="88" spans="1:13" ht="45" customHeight="1" x14ac:dyDescent="0.2">
      <c r="A88" s="806" t="s">
        <v>266</v>
      </c>
      <c r="B88" s="664" t="s">
        <v>267</v>
      </c>
      <c r="C88" s="806" t="s">
        <v>29</v>
      </c>
      <c r="D88" s="806" t="s">
        <v>268</v>
      </c>
      <c r="E88" s="665" t="s">
        <v>38</v>
      </c>
      <c r="F88" s="668">
        <v>6</v>
      </c>
      <c r="G88" s="668">
        <v>18.329999999999998</v>
      </c>
      <c r="H88" s="668">
        <f>G88*(G2/100)+G88</f>
        <v>23.792339999999996</v>
      </c>
      <c r="I88" s="668">
        <f t="shared" si="8"/>
        <v>109.97999999999999</v>
      </c>
      <c r="J88" s="668">
        <f t="shared" si="7"/>
        <v>142.75403999999997</v>
      </c>
      <c r="K88" s="672">
        <v>4.1169689901727482E-4</v>
      </c>
    </row>
    <row r="89" spans="1:13" ht="30" customHeight="1" x14ac:dyDescent="0.2">
      <c r="A89" s="806" t="s">
        <v>269</v>
      </c>
      <c r="B89" s="664" t="s">
        <v>270</v>
      </c>
      <c r="C89" s="806" t="s">
        <v>29</v>
      </c>
      <c r="D89" s="806" t="s">
        <v>271</v>
      </c>
      <c r="E89" s="665" t="s">
        <v>61</v>
      </c>
      <c r="F89" s="668">
        <v>3</v>
      </c>
      <c r="G89" s="668">
        <v>26.33</v>
      </c>
      <c r="H89" s="668">
        <f>G89*(G2/100)+G89</f>
        <v>34.176339999999996</v>
      </c>
      <c r="I89" s="668">
        <f t="shared" si="8"/>
        <v>78.989999999999995</v>
      </c>
      <c r="J89" s="668">
        <f t="shared" si="7"/>
        <v>102.52901999999999</v>
      </c>
      <c r="K89" s="672">
        <v>2.9566378813409585E-4</v>
      </c>
    </row>
    <row r="90" spans="1:13" ht="30" customHeight="1" x14ac:dyDescent="0.2">
      <c r="A90" s="806" t="s">
        <v>272</v>
      </c>
      <c r="B90" s="664" t="s">
        <v>273</v>
      </c>
      <c r="C90" s="806" t="s">
        <v>29</v>
      </c>
      <c r="D90" s="806" t="s">
        <v>274</v>
      </c>
      <c r="E90" s="665" t="s">
        <v>61</v>
      </c>
      <c r="F90" s="668">
        <v>4</v>
      </c>
      <c r="G90" s="668">
        <v>25.52</v>
      </c>
      <c r="H90" s="668">
        <f>G90*(G2/100)+G90</f>
        <v>33.124960000000002</v>
      </c>
      <c r="I90" s="668">
        <f t="shared" si="8"/>
        <v>102.08</v>
      </c>
      <c r="J90" s="668">
        <f t="shared" si="7"/>
        <v>132.49984000000001</v>
      </c>
      <c r="K90" s="672">
        <v>3.8210456201351106E-4</v>
      </c>
    </row>
    <row r="91" spans="1:13" ht="30" customHeight="1" x14ac:dyDescent="0.2">
      <c r="A91" s="806" t="s">
        <v>275</v>
      </c>
      <c r="B91" s="664" t="s">
        <v>276</v>
      </c>
      <c r="C91" s="806" t="s">
        <v>29</v>
      </c>
      <c r="D91" s="806" t="s">
        <v>277</v>
      </c>
      <c r="E91" s="665" t="s">
        <v>61</v>
      </c>
      <c r="F91" s="668">
        <v>4</v>
      </c>
      <c r="G91" s="668">
        <v>14.36</v>
      </c>
      <c r="H91" s="668">
        <f>G91*(G2/100)+G91</f>
        <v>18.639279999999999</v>
      </c>
      <c r="I91" s="668">
        <f t="shared" si="8"/>
        <v>57.44</v>
      </c>
      <c r="J91" s="668">
        <f t="shared" si="7"/>
        <v>74.557119999999998</v>
      </c>
      <c r="K91" s="672">
        <v>2.1493381613259997E-4</v>
      </c>
    </row>
    <row r="92" spans="1:13" ht="30" customHeight="1" x14ac:dyDescent="0.2">
      <c r="A92" s="806" t="s">
        <v>278</v>
      </c>
      <c r="B92" s="664" t="s">
        <v>279</v>
      </c>
      <c r="C92" s="806" t="s">
        <v>29</v>
      </c>
      <c r="D92" s="806" t="s">
        <v>280</v>
      </c>
      <c r="E92" s="665" t="s">
        <v>61</v>
      </c>
      <c r="F92" s="668">
        <v>4</v>
      </c>
      <c r="G92" s="668">
        <v>8.74</v>
      </c>
      <c r="H92" s="668">
        <f>G92*(G2/100)+G92</f>
        <v>11.344519999999999</v>
      </c>
      <c r="I92" s="668">
        <f t="shared" si="8"/>
        <v>34.96</v>
      </c>
      <c r="J92" s="668">
        <f t="shared" si="7"/>
        <v>45.378079999999997</v>
      </c>
      <c r="K92" s="672">
        <v>1.3082927938506085E-4</v>
      </c>
    </row>
    <row r="93" spans="1:13" ht="30" customHeight="1" x14ac:dyDescent="0.2">
      <c r="A93" s="806" t="s">
        <v>281</v>
      </c>
      <c r="B93" s="664" t="s">
        <v>282</v>
      </c>
      <c r="C93" s="806" t="s">
        <v>29</v>
      </c>
      <c r="D93" s="806" t="s">
        <v>283</v>
      </c>
      <c r="E93" s="665" t="s">
        <v>61</v>
      </c>
      <c r="F93" s="668">
        <v>3</v>
      </c>
      <c r="G93" s="668">
        <v>13.66</v>
      </c>
      <c r="H93" s="668">
        <f>G93*(G2/100)+G93</f>
        <v>17.73068</v>
      </c>
      <c r="I93" s="668">
        <f t="shared" si="8"/>
        <v>40.980000000000004</v>
      </c>
      <c r="J93" s="668">
        <f t="shared" si="7"/>
        <v>53.192039999999999</v>
      </c>
      <c r="K93" s="672">
        <v>1.5341290499319636E-4</v>
      </c>
    </row>
    <row r="94" spans="1:13" ht="30" customHeight="1" x14ac:dyDescent="0.2">
      <c r="A94" s="806" t="s">
        <v>284</v>
      </c>
      <c r="B94" s="664" t="s">
        <v>285</v>
      </c>
      <c r="C94" s="806" t="s">
        <v>29</v>
      </c>
      <c r="D94" s="806" t="s">
        <v>286</v>
      </c>
      <c r="E94" s="665" t="s">
        <v>61</v>
      </c>
      <c r="F94" s="668">
        <v>4</v>
      </c>
      <c r="G94" s="668">
        <v>8.52</v>
      </c>
      <c r="H94" s="668">
        <f>G94*(G2/100)+G94</f>
        <v>11.058959999999999</v>
      </c>
      <c r="I94" s="668">
        <f t="shared" si="8"/>
        <v>34.08</v>
      </c>
      <c r="J94" s="668">
        <f t="shared" si="7"/>
        <v>44.235839999999996</v>
      </c>
      <c r="K94" s="672">
        <v>1.2748355707274447E-4</v>
      </c>
    </row>
    <row r="95" spans="1:13" ht="60" customHeight="1" x14ac:dyDescent="0.2">
      <c r="A95" s="806" t="s">
        <v>287</v>
      </c>
      <c r="B95" s="664" t="s">
        <v>288</v>
      </c>
      <c r="C95" s="806" t="s">
        <v>29</v>
      </c>
      <c r="D95" s="806" t="s">
        <v>289</v>
      </c>
      <c r="E95" s="665" t="s">
        <v>61</v>
      </c>
      <c r="F95" s="668">
        <v>2</v>
      </c>
      <c r="G95" s="668">
        <v>11.34</v>
      </c>
      <c r="H95" s="668">
        <f>G95*(G2/100)+G95</f>
        <v>14.71932</v>
      </c>
      <c r="I95" s="668">
        <f t="shared" si="8"/>
        <v>22.68</v>
      </c>
      <c r="J95" s="668">
        <f t="shared" si="7"/>
        <v>29.438639999999999</v>
      </c>
      <c r="K95" s="672">
        <v>8.485444002443762E-5</v>
      </c>
    </row>
    <row r="96" spans="1:13" ht="60" customHeight="1" x14ac:dyDescent="0.2">
      <c r="A96" s="806" t="s">
        <v>290</v>
      </c>
      <c r="B96" s="664" t="s">
        <v>291</v>
      </c>
      <c r="C96" s="806" t="s">
        <v>29</v>
      </c>
      <c r="D96" s="806" t="s">
        <v>292</v>
      </c>
      <c r="E96" s="665" t="s">
        <v>61</v>
      </c>
      <c r="F96" s="668">
        <v>2</v>
      </c>
      <c r="G96" s="668">
        <v>13.17</v>
      </c>
      <c r="H96" s="668">
        <f>G96*(G2/100)+G96</f>
        <v>17.094660000000001</v>
      </c>
      <c r="I96" s="668">
        <f t="shared" si="8"/>
        <v>26.34</v>
      </c>
      <c r="J96" s="668">
        <f t="shared" si="7"/>
        <v>34.189320000000002</v>
      </c>
      <c r="K96" s="672">
        <v>9.8583438478425485E-5</v>
      </c>
    </row>
    <row r="97" spans="1:11" ht="60" customHeight="1" x14ac:dyDescent="0.2">
      <c r="A97" s="806" t="s">
        <v>293</v>
      </c>
      <c r="B97" s="664" t="s">
        <v>294</v>
      </c>
      <c r="C97" s="806" t="s">
        <v>29</v>
      </c>
      <c r="D97" s="806" t="s">
        <v>295</v>
      </c>
      <c r="E97" s="665" t="s">
        <v>61</v>
      </c>
      <c r="F97" s="668">
        <v>1</v>
      </c>
      <c r="G97" s="668">
        <v>21.82</v>
      </c>
      <c r="H97" s="668">
        <f>G97*(G2/100)+G97</f>
        <v>28.32236</v>
      </c>
      <c r="I97" s="668">
        <f t="shared" si="8"/>
        <v>21.82</v>
      </c>
      <c r="J97" s="668">
        <f t="shared" si="7"/>
        <v>28.32236</v>
      </c>
      <c r="K97" s="672">
        <v>8.1681772314482433E-5</v>
      </c>
    </row>
    <row r="98" spans="1:11" ht="60" customHeight="1" x14ac:dyDescent="0.2">
      <c r="A98" s="806" t="s">
        <v>296</v>
      </c>
      <c r="B98" s="664" t="s">
        <v>297</v>
      </c>
      <c r="C98" s="806" t="s">
        <v>29</v>
      </c>
      <c r="D98" s="806" t="s">
        <v>298</v>
      </c>
      <c r="E98" s="665" t="s">
        <v>61</v>
      </c>
      <c r="F98" s="668">
        <v>2</v>
      </c>
      <c r="G98" s="668">
        <v>40.04</v>
      </c>
      <c r="H98" s="668">
        <f>G98*(G2/100)+G98</f>
        <v>51.971919999999997</v>
      </c>
      <c r="I98" s="668">
        <f t="shared" si="8"/>
        <v>80.08</v>
      </c>
      <c r="J98" s="668">
        <f t="shared" si="7"/>
        <v>103.94383999999999</v>
      </c>
      <c r="K98" s="672">
        <v>2.9978825615703758E-4</v>
      </c>
    </row>
    <row r="99" spans="1:11" ht="30" customHeight="1" x14ac:dyDescent="0.2">
      <c r="A99" s="806" t="s">
        <v>299</v>
      </c>
      <c r="B99" s="664" t="s">
        <v>300</v>
      </c>
      <c r="C99" s="806" t="s">
        <v>29</v>
      </c>
      <c r="D99" s="806" t="s">
        <v>301</v>
      </c>
      <c r="E99" s="665" t="s">
        <v>61</v>
      </c>
      <c r="F99" s="668">
        <v>14</v>
      </c>
      <c r="G99" s="668">
        <v>48.17</v>
      </c>
      <c r="H99" s="668">
        <f>G99*(G2/100)+G99</f>
        <v>62.524659999999997</v>
      </c>
      <c r="I99" s="668">
        <f t="shared" si="8"/>
        <v>674.38</v>
      </c>
      <c r="J99" s="668">
        <f t="shared" si="7"/>
        <v>875.34523999999999</v>
      </c>
      <c r="K99" s="672">
        <v>2.5245205392450632E-3</v>
      </c>
    </row>
    <row r="100" spans="1:11" ht="60" customHeight="1" x14ac:dyDescent="0.2">
      <c r="A100" s="806" t="s">
        <v>302</v>
      </c>
      <c r="B100" s="664" t="s">
        <v>303</v>
      </c>
      <c r="C100" s="806" t="s">
        <v>29</v>
      </c>
      <c r="D100" s="806" t="s">
        <v>304</v>
      </c>
      <c r="E100" s="665" t="s">
        <v>61</v>
      </c>
      <c r="F100" s="668">
        <v>1</v>
      </c>
      <c r="G100" s="668">
        <v>12.53</v>
      </c>
      <c r="H100" s="668">
        <f>G100*(G2/100)+G100</f>
        <v>16.263939999999998</v>
      </c>
      <c r="I100" s="668">
        <f t="shared" si="8"/>
        <v>12.53</v>
      </c>
      <c r="J100" s="668">
        <f t="shared" si="7"/>
        <v>16.263939999999998</v>
      </c>
      <c r="K100" s="672">
        <v>4.6897797239882924E-5</v>
      </c>
    </row>
    <row r="101" spans="1:11" ht="60" customHeight="1" x14ac:dyDescent="0.2">
      <c r="A101" s="806" t="s">
        <v>305</v>
      </c>
      <c r="B101" s="664" t="s">
        <v>306</v>
      </c>
      <c r="C101" s="806" t="s">
        <v>29</v>
      </c>
      <c r="D101" s="806" t="s">
        <v>307</v>
      </c>
      <c r="E101" s="665" t="s">
        <v>61</v>
      </c>
      <c r="F101" s="668">
        <v>2</v>
      </c>
      <c r="G101" s="668">
        <v>24.68</v>
      </c>
      <c r="H101" s="668">
        <f>G101*(G2/100)+G101</f>
        <v>32.034639999999996</v>
      </c>
      <c r="I101" s="668">
        <f t="shared" si="8"/>
        <v>49.36</v>
      </c>
      <c r="J101" s="668">
        <f t="shared" si="7"/>
        <v>64.069279999999992</v>
      </c>
      <c r="K101" s="672">
        <v>1.847646304542989E-4</v>
      </c>
    </row>
    <row r="102" spans="1:11" ht="30" customHeight="1" x14ac:dyDescent="0.2">
      <c r="A102" s="806" t="s">
        <v>308</v>
      </c>
      <c r="B102" s="664" t="s">
        <v>309</v>
      </c>
      <c r="C102" s="806" t="s">
        <v>29</v>
      </c>
      <c r="D102" s="806" t="s">
        <v>310</v>
      </c>
      <c r="E102" s="665" t="s">
        <v>61</v>
      </c>
      <c r="F102" s="668">
        <v>8</v>
      </c>
      <c r="G102" s="668">
        <v>33.29</v>
      </c>
      <c r="H102" s="668">
        <f>G102*(G2/100)+G102</f>
        <v>43.210419999999999</v>
      </c>
      <c r="I102" s="668">
        <f t="shared" si="8"/>
        <v>266.32</v>
      </c>
      <c r="J102" s="668">
        <f t="shared" si="7"/>
        <v>345.68335999999999</v>
      </c>
      <c r="K102" s="672">
        <v>9.9702524907027863E-4</v>
      </c>
    </row>
    <row r="103" spans="1:11" ht="60" customHeight="1" x14ac:dyDescent="0.2">
      <c r="A103" s="806" t="s">
        <v>311</v>
      </c>
      <c r="B103" s="664" t="s">
        <v>312</v>
      </c>
      <c r="C103" s="806" t="s">
        <v>29</v>
      </c>
      <c r="D103" s="806" t="s">
        <v>313</v>
      </c>
      <c r="E103" s="665" t="s">
        <v>61</v>
      </c>
      <c r="F103" s="668">
        <v>3</v>
      </c>
      <c r="G103" s="668">
        <v>40.409999999999997</v>
      </c>
      <c r="H103" s="668">
        <f>G103*(G2/100)+G103</f>
        <v>52.452179999999998</v>
      </c>
      <c r="I103" s="668">
        <f t="shared" si="8"/>
        <v>121.22999999999999</v>
      </c>
      <c r="J103" s="668">
        <f t="shared" si="7"/>
        <v>157.35654</v>
      </c>
      <c r="K103" s="672">
        <v>4.53835694692225E-4</v>
      </c>
    </row>
    <row r="104" spans="1:11" ht="60" customHeight="1" x14ac:dyDescent="0.2">
      <c r="A104" s="806" t="s">
        <v>314</v>
      </c>
      <c r="B104" s="664" t="s">
        <v>315</v>
      </c>
      <c r="C104" s="806" t="s">
        <v>29</v>
      </c>
      <c r="D104" s="806" t="s">
        <v>316</v>
      </c>
      <c r="E104" s="665" t="s">
        <v>61</v>
      </c>
      <c r="F104" s="668">
        <v>1</v>
      </c>
      <c r="G104" s="668">
        <v>22.41</v>
      </c>
      <c r="H104" s="668">
        <f>G104*(G2/100)+G104</f>
        <v>29.088180000000001</v>
      </c>
      <c r="I104" s="668">
        <f t="shared" si="8"/>
        <v>22.41</v>
      </c>
      <c r="J104" s="668">
        <f t="shared" si="7"/>
        <v>29.088180000000001</v>
      </c>
      <c r="K104" s="672">
        <v>8.3873797277724202E-5</v>
      </c>
    </row>
    <row r="105" spans="1:11" ht="30" customHeight="1" x14ac:dyDescent="0.2">
      <c r="A105" s="806" t="s">
        <v>317</v>
      </c>
      <c r="B105" s="664" t="s">
        <v>318</v>
      </c>
      <c r="C105" s="806" t="s">
        <v>29</v>
      </c>
      <c r="D105" s="806" t="s">
        <v>319</v>
      </c>
      <c r="E105" s="665" t="s">
        <v>61</v>
      </c>
      <c r="F105" s="668">
        <v>14</v>
      </c>
      <c r="G105" s="668">
        <v>17.420000000000002</v>
      </c>
      <c r="H105" s="668">
        <f>G105*(G2/100)+G105</f>
        <v>22.611160000000002</v>
      </c>
      <c r="I105" s="668">
        <f t="shared" si="8"/>
        <v>243.88000000000002</v>
      </c>
      <c r="J105" s="668">
        <f t="shared" si="7"/>
        <v>316.55624</v>
      </c>
      <c r="K105" s="672">
        <v>9.1297839719019322E-4</v>
      </c>
    </row>
    <row r="106" spans="1:11" ht="60" customHeight="1" x14ac:dyDescent="0.2">
      <c r="A106" s="806" t="s">
        <v>320</v>
      </c>
      <c r="B106" s="664" t="s">
        <v>321</v>
      </c>
      <c r="C106" s="806" t="s">
        <v>29</v>
      </c>
      <c r="D106" s="806" t="s">
        <v>322</v>
      </c>
      <c r="E106" s="665" t="s">
        <v>61</v>
      </c>
      <c r="F106" s="668">
        <v>2</v>
      </c>
      <c r="G106" s="668">
        <v>35.020000000000003</v>
      </c>
      <c r="H106" s="668">
        <f>G106*(G2/100)+G106</f>
        <v>45.455960000000005</v>
      </c>
      <c r="I106" s="668">
        <f t="shared" si="8"/>
        <v>70.040000000000006</v>
      </c>
      <c r="J106" s="668">
        <f t="shared" si="7"/>
        <v>90.911920000000009</v>
      </c>
      <c r="K106" s="672">
        <v>2.6217772257720526E-4</v>
      </c>
    </row>
    <row r="107" spans="1:11" ht="60" customHeight="1" x14ac:dyDescent="0.2">
      <c r="A107" s="806" t="s">
        <v>323</v>
      </c>
      <c r="B107" s="664" t="s">
        <v>324</v>
      </c>
      <c r="C107" s="806" t="s">
        <v>29</v>
      </c>
      <c r="D107" s="806" t="s">
        <v>325</v>
      </c>
      <c r="E107" s="665" t="s">
        <v>61</v>
      </c>
      <c r="F107" s="668">
        <v>2</v>
      </c>
      <c r="G107" s="668">
        <v>6.34</v>
      </c>
      <c r="H107" s="668">
        <f>G107*(G2/100)+G107</f>
        <v>8.2293199999999995</v>
      </c>
      <c r="I107" s="668">
        <f t="shared" si="8"/>
        <v>12.68</v>
      </c>
      <c r="J107" s="668">
        <f t="shared" si="7"/>
        <v>16.458639999999999</v>
      </c>
      <c r="K107" s="672">
        <v>4.7416961046966503E-5</v>
      </c>
    </row>
    <row r="108" spans="1:11" ht="60" customHeight="1" x14ac:dyDescent="0.2">
      <c r="A108" s="806" t="s">
        <v>326</v>
      </c>
      <c r="B108" s="664" t="s">
        <v>327</v>
      </c>
      <c r="C108" s="806" t="s">
        <v>29</v>
      </c>
      <c r="D108" s="806" t="s">
        <v>328</v>
      </c>
      <c r="E108" s="665" t="s">
        <v>61</v>
      </c>
      <c r="F108" s="668">
        <v>8</v>
      </c>
      <c r="G108" s="668">
        <v>7.96</v>
      </c>
      <c r="H108" s="668">
        <f>G108*(G2/100)+G108</f>
        <v>10.332079999999999</v>
      </c>
      <c r="I108" s="668">
        <f t="shared" si="8"/>
        <v>63.68</v>
      </c>
      <c r="J108" s="668">
        <f t="shared" si="7"/>
        <v>82.656639999999996</v>
      </c>
      <c r="K108" s="672">
        <v>2.3835387231881458E-4</v>
      </c>
    </row>
    <row r="109" spans="1:11" ht="60" customHeight="1" x14ac:dyDescent="0.2">
      <c r="A109" s="806" t="s">
        <v>329</v>
      </c>
      <c r="B109" s="664" t="s">
        <v>330</v>
      </c>
      <c r="C109" s="806" t="s">
        <v>29</v>
      </c>
      <c r="D109" s="806" t="s">
        <v>331</v>
      </c>
      <c r="E109" s="665" t="s">
        <v>61</v>
      </c>
      <c r="F109" s="668">
        <v>2</v>
      </c>
      <c r="G109" s="668">
        <v>19.739999999999998</v>
      </c>
      <c r="H109" s="668">
        <f>G109*(G2/100)+G109</f>
        <v>25.622519999999998</v>
      </c>
      <c r="I109" s="668">
        <f t="shared" si="8"/>
        <v>39.479999999999997</v>
      </c>
      <c r="J109" s="668">
        <f t="shared" si="7"/>
        <v>51.245039999999996</v>
      </c>
      <c r="K109" s="672">
        <v>1.4778863041645763E-4</v>
      </c>
    </row>
    <row r="110" spans="1:11" ht="30" customHeight="1" x14ac:dyDescent="0.2">
      <c r="A110" s="806" t="s">
        <v>332</v>
      </c>
      <c r="B110" s="664" t="s">
        <v>333</v>
      </c>
      <c r="C110" s="806" t="s">
        <v>29</v>
      </c>
      <c r="D110" s="806" t="s">
        <v>334</v>
      </c>
      <c r="E110" s="665" t="s">
        <v>61</v>
      </c>
      <c r="F110" s="668">
        <v>2</v>
      </c>
      <c r="G110" s="668">
        <v>36.130000000000003</v>
      </c>
      <c r="H110" s="668">
        <f>G110*(G2/100)+G110</f>
        <v>46.896740000000001</v>
      </c>
      <c r="I110" s="668">
        <f t="shared" si="8"/>
        <v>72.260000000000005</v>
      </c>
      <c r="J110" s="668">
        <f t="shared" si="7"/>
        <v>93.793480000000002</v>
      </c>
      <c r="K110" s="672">
        <v>2.7048434349054247E-4</v>
      </c>
    </row>
    <row r="111" spans="1:11" ht="60" customHeight="1" x14ac:dyDescent="0.2">
      <c r="A111" s="806" t="s">
        <v>335</v>
      </c>
      <c r="B111" s="664" t="s">
        <v>336</v>
      </c>
      <c r="C111" s="806" t="s">
        <v>29</v>
      </c>
      <c r="D111" s="806" t="s">
        <v>337</v>
      </c>
      <c r="E111" s="665" t="s">
        <v>61</v>
      </c>
      <c r="F111" s="668">
        <v>2</v>
      </c>
      <c r="G111" s="668">
        <v>64.62</v>
      </c>
      <c r="H111" s="668">
        <f>G111*(G2/100)+G111</f>
        <v>83.876760000000004</v>
      </c>
      <c r="I111" s="668">
        <f t="shared" si="8"/>
        <v>129.24</v>
      </c>
      <c r="J111" s="668">
        <f t="shared" si="7"/>
        <v>167.75352000000001</v>
      </c>
      <c r="K111" s="672">
        <v>4.8380298333443799E-4</v>
      </c>
    </row>
    <row r="112" spans="1:11" ht="60" customHeight="1" x14ac:dyDescent="0.2">
      <c r="A112" s="806" t="s">
        <v>338</v>
      </c>
      <c r="B112" s="664" t="s">
        <v>285</v>
      </c>
      <c r="C112" s="806" t="s">
        <v>29</v>
      </c>
      <c r="D112" s="806" t="s">
        <v>339</v>
      </c>
      <c r="E112" s="665" t="s">
        <v>61</v>
      </c>
      <c r="F112" s="668">
        <v>2</v>
      </c>
      <c r="G112" s="668">
        <v>8.52</v>
      </c>
      <c r="H112" s="668">
        <f>G112*(G2/100)+G112</f>
        <v>11.058959999999999</v>
      </c>
      <c r="I112" s="668">
        <f t="shared" si="8"/>
        <v>17.04</v>
      </c>
      <c r="J112" s="668">
        <f t="shared" si="7"/>
        <v>22.117919999999998</v>
      </c>
      <c r="K112" s="672">
        <v>6.3741778536372236E-5</v>
      </c>
    </row>
    <row r="113" spans="1:13" ht="60" customHeight="1" x14ac:dyDescent="0.2">
      <c r="A113" s="806" t="s">
        <v>340</v>
      </c>
      <c r="B113" s="664" t="s">
        <v>341</v>
      </c>
      <c r="C113" s="806" t="s">
        <v>29</v>
      </c>
      <c r="D113" s="806" t="s">
        <v>342</v>
      </c>
      <c r="E113" s="665" t="s">
        <v>61</v>
      </c>
      <c r="F113" s="668">
        <v>1</v>
      </c>
      <c r="G113" s="668">
        <v>39.159999999999997</v>
      </c>
      <c r="H113" s="668">
        <f>G113*(G2/100)+G113</f>
        <v>50.829679999999996</v>
      </c>
      <c r="I113" s="668">
        <f t="shared" si="8"/>
        <v>39.159999999999997</v>
      </c>
      <c r="J113" s="668">
        <f t="shared" si="7"/>
        <v>50.829679999999996</v>
      </c>
      <c r="K113" s="672">
        <v>1.4657724819992928E-4</v>
      </c>
    </row>
    <row r="114" spans="1:13" ht="60" customHeight="1" x14ac:dyDescent="0.2">
      <c r="A114" s="806" t="s">
        <v>343</v>
      </c>
      <c r="B114" s="664" t="s">
        <v>344</v>
      </c>
      <c r="C114" s="806" t="s">
        <v>29</v>
      </c>
      <c r="D114" s="806" t="s">
        <v>345</v>
      </c>
      <c r="E114" s="665" t="s">
        <v>61</v>
      </c>
      <c r="F114" s="668">
        <v>3</v>
      </c>
      <c r="G114" s="668">
        <v>49.48</v>
      </c>
      <c r="H114" s="668">
        <f>G114*(G2/100)+G114</f>
        <v>64.225039999999993</v>
      </c>
      <c r="I114" s="668">
        <f t="shared" si="8"/>
        <v>148.44</v>
      </c>
      <c r="J114" s="668">
        <f t="shared" si="7"/>
        <v>192.67511999999999</v>
      </c>
      <c r="K114" s="672">
        <v>5.5567832818178621E-4</v>
      </c>
    </row>
    <row r="115" spans="1:13" ht="60" customHeight="1" x14ac:dyDescent="0.2">
      <c r="A115" s="806" t="s">
        <v>346</v>
      </c>
      <c r="B115" s="664" t="s">
        <v>347</v>
      </c>
      <c r="C115" s="806" t="s">
        <v>29</v>
      </c>
      <c r="D115" s="806" t="s">
        <v>348</v>
      </c>
      <c r="E115" s="665" t="s">
        <v>61</v>
      </c>
      <c r="F115" s="668">
        <v>2</v>
      </c>
      <c r="G115" s="668">
        <v>38.130000000000003</v>
      </c>
      <c r="H115" s="668">
        <f>G115*(G2/100)+G115</f>
        <v>49.492740000000005</v>
      </c>
      <c r="I115" s="668">
        <f t="shared" si="8"/>
        <v>76.260000000000005</v>
      </c>
      <c r="J115" s="668">
        <f t="shared" si="7"/>
        <v>98.98548000000001</v>
      </c>
      <c r="K115" s="672">
        <v>2.8548240902851244E-4</v>
      </c>
    </row>
    <row r="116" spans="1:13" ht="45" customHeight="1" x14ac:dyDescent="0.2">
      <c r="A116" s="806" t="s">
        <v>349</v>
      </c>
      <c r="B116" s="664" t="s">
        <v>350</v>
      </c>
      <c r="C116" s="806" t="s">
        <v>29</v>
      </c>
      <c r="D116" s="806" t="s">
        <v>351</v>
      </c>
      <c r="E116" s="665" t="s">
        <v>61</v>
      </c>
      <c r="F116" s="668">
        <v>1</v>
      </c>
      <c r="G116" s="668">
        <v>30.41</v>
      </c>
      <c r="H116" s="668">
        <f>G116*(G2/100)+G116</f>
        <v>39.472180000000002</v>
      </c>
      <c r="I116" s="668">
        <f t="shared" si="8"/>
        <v>30.41</v>
      </c>
      <c r="J116" s="668">
        <f t="shared" si="7"/>
        <v>39.472180000000002</v>
      </c>
      <c r="K116" s="672">
        <v>1.1384108591993722E-4</v>
      </c>
    </row>
    <row r="117" spans="1:13" ht="60" customHeight="1" x14ac:dyDescent="0.2">
      <c r="A117" s="806" t="s">
        <v>352</v>
      </c>
      <c r="B117" s="664" t="s">
        <v>336</v>
      </c>
      <c r="C117" s="806" t="s">
        <v>29</v>
      </c>
      <c r="D117" s="806" t="s">
        <v>337</v>
      </c>
      <c r="E117" s="665" t="s">
        <v>61</v>
      </c>
      <c r="F117" s="668">
        <v>2</v>
      </c>
      <c r="G117" s="668">
        <v>64.62</v>
      </c>
      <c r="H117" s="668">
        <f>G117*(G2/100)+G117</f>
        <v>83.876760000000004</v>
      </c>
      <c r="I117" s="668">
        <f t="shared" si="8"/>
        <v>129.24</v>
      </c>
      <c r="J117" s="668">
        <f t="shared" si="7"/>
        <v>167.75352000000001</v>
      </c>
      <c r="K117" s="672">
        <v>4.8380298333443799E-4</v>
      </c>
    </row>
    <row r="118" spans="1:13" ht="45" customHeight="1" x14ac:dyDescent="0.2">
      <c r="A118" s="806" t="s">
        <v>353</v>
      </c>
      <c r="B118" s="664" t="s">
        <v>354</v>
      </c>
      <c r="C118" s="806" t="s">
        <v>29</v>
      </c>
      <c r="D118" s="806" t="s">
        <v>355</v>
      </c>
      <c r="E118" s="665" t="s">
        <v>61</v>
      </c>
      <c r="F118" s="668">
        <v>2</v>
      </c>
      <c r="G118" s="668">
        <v>43.37</v>
      </c>
      <c r="H118" s="668">
        <f>G118*(G2/100)+G118</f>
        <v>56.294259999999994</v>
      </c>
      <c r="I118" s="668">
        <f t="shared" si="8"/>
        <v>86.74</v>
      </c>
      <c r="J118" s="668">
        <f t="shared" si="7"/>
        <v>112.58851999999999</v>
      </c>
      <c r="K118" s="672">
        <v>3.2470811889704916E-4</v>
      </c>
    </row>
    <row r="119" spans="1:13" ht="30" customHeight="1" x14ac:dyDescent="0.2">
      <c r="A119" s="806" t="s">
        <v>356</v>
      </c>
      <c r="B119" s="664" t="s">
        <v>357</v>
      </c>
      <c r="C119" s="806" t="s">
        <v>29</v>
      </c>
      <c r="D119" s="806" t="s">
        <v>358</v>
      </c>
      <c r="E119" s="665" t="s">
        <v>61</v>
      </c>
      <c r="F119" s="668">
        <v>30</v>
      </c>
      <c r="G119" s="668">
        <v>3.65</v>
      </c>
      <c r="H119" s="668">
        <f>G119*(G2/100)+G119</f>
        <v>4.7377000000000002</v>
      </c>
      <c r="I119" s="668">
        <f t="shared" si="8"/>
        <v>109.5</v>
      </c>
      <c r="J119" s="668">
        <f t="shared" si="7"/>
        <v>142.131</v>
      </c>
      <c r="K119" s="672">
        <v>4.0927413458421817E-4</v>
      </c>
    </row>
    <row r="120" spans="1:13" ht="30" customHeight="1" x14ac:dyDescent="0.2">
      <c r="A120" s="806" t="s">
        <v>359</v>
      </c>
      <c r="B120" s="664" t="s">
        <v>360</v>
      </c>
      <c r="C120" s="806" t="s">
        <v>29</v>
      </c>
      <c r="D120" s="806" t="s">
        <v>361</v>
      </c>
      <c r="E120" s="665" t="s">
        <v>61</v>
      </c>
      <c r="F120" s="668">
        <v>23</v>
      </c>
      <c r="G120" s="668">
        <v>2.06</v>
      </c>
      <c r="H120" s="668">
        <f>G120*(G2/100)+G120</f>
        <v>2.67388</v>
      </c>
      <c r="I120" s="668">
        <f t="shared" si="8"/>
        <v>47.38</v>
      </c>
      <c r="J120" s="668">
        <f t="shared" si="7"/>
        <v>61.49924</v>
      </c>
      <c r="K120" s="672">
        <v>1.7712138551667962E-4</v>
      </c>
    </row>
    <row r="121" spans="1:13" ht="30" customHeight="1" x14ac:dyDescent="0.2">
      <c r="A121" s="806" t="s">
        <v>362</v>
      </c>
      <c r="B121" s="664" t="s">
        <v>363</v>
      </c>
      <c r="C121" s="806" t="s">
        <v>29</v>
      </c>
      <c r="D121" s="806" t="s">
        <v>364</v>
      </c>
      <c r="E121" s="665" t="s">
        <v>61</v>
      </c>
      <c r="F121" s="668">
        <v>2</v>
      </c>
      <c r="G121" s="668">
        <v>11.2</v>
      </c>
      <c r="H121" s="668">
        <f>G121*(G2/100)+G121</f>
        <v>14.537599999999999</v>
      </c>
      <c r="I121" s="668">
        <f t="shared" si="8"/>
        <v>22.4</v>
      </c>
      <c r="J121" s="668">
        <f t="shared" si="7"/>
        <v>29.075199999999999</v>
      </c>
      <c r="K121" s="672">
        <v>8.3816112410270462E-5</v>
      </c>
    </row>
    <row r="122" spans="1:13" ht="45" customHeight="1" x14ac:dyDescent="0.2">
      <c r="A122" s="806" t="s">
        <v>365</v>
      </c>
      <c r="B122" s="664" t="s">
        <v>333</v>
      </c>
      <c r="C122" s="806" t="s">
        <v>29</v>
      </c>
      <c r="D122" s="806" t="s">
        <v>366</v>
      </c>
      <c r="E122" s="665" t="s">
        <v>61</v>
      </c>
      <c r="F122" s="668">
        <v>2</v>
      </c>
      <c r="G122" s="668">
        <v>36.130000000000003</v>
      </c>
      <c r="H122" s="668">
        <f>G122*(G2/100)+G122</f>
        <v>46.896740000000001</v>
      </c>
      <c r="I122" s="668">
        <f t="shared" si="8"/>
        <v>72.260000000000005</v>
      </c>
      <c r="J122" s="668">
        <f t="shared" si="7"/>
        <v>93.793480000000002</v>
      </c>
      <c r="K122" s="672">
        <v>2.7048434349054247E-4</v>
      </c>
    </row>
    <row r="123" spans="1:13" ht="30" customHeight="1" x14ac:dyDescent="0.2">
      <c r="A123" s="807" t="s">
        <v>367</v>
      </c>
      <c r="B123" s="807"/>
      <c r="C123" s="807"/>
      <c r="D123" s="807" t="s">
        <v>368</v>
      </c>
      <c r="E123" s="807"/>
      <c r="F123" s="700"/>
      <c r="G123" s="834"/>
      <c r="H123" s="834"/>
      <c r="I123" s="700">
        <f>SUM(I124:I133)</f>
        <v>5359.24</v>
      </c>
      <c r="J123" s="700">
        <f>SUM(J124:J133)</f>
        <v>6956.2935200000002</v>
      </c>
      <c r="K123" s="822">
        <v>2.006325837934711E-2</v>
      </c>
      <c r="M123" s="832">
        <f>J123</f>
        <v>6956.2935200000002</v>
      </c>
    </row>
    <row r="124" spans="1:13" ht="30" customHeight="1" x14ac:dyDescent="0.2">
      <c r="A124" s="806" t="s">
        <v>369</v>
      </c>
      <c r="B124" s="664" t="s">
        <v>370</v>
      </c>
      <c r="C124" s="806" t="s">
        <v>29</v>
      </c>
      <c r="D124" s="806" t="s">
        <v>371</v>
      </c>
      <c r="E124" s="665" t="s">
        <v>61</v>
      </c>
      <c r="F124" s="668">
        <v>2</v>
      </c>
      <c r="G124" s="668">
        <v>263.8</v>
      </c>
      <c r="H124" s="668">
        <f>G124*(G2/100)+G124</f>
        <v>342.41239999999999</v>
      </c>
      <c r="I124" s="668">
        <f t="shared" ref="I124:I180" si="9">G124*F124</f>
        <v>527.6</v>
      </c>
      <c r="J124" s="668">
        <f t="shared" si="7"/>
        <v>684.82479999999998</v>
      </c>
      <c r="K124" s="672">
        <v>1.9751875464831875E-3</v>
      </c>
    </row>
    <row r="125" spans="1:13" ht="30" customHeight="1" x14ac:dyDescent="0.2">
      <c r="A125" s="806" t="s">
        <v>372</v>
      </c>
      <c r="B125" s="664" t="s">
        <v>373</v>
      </c>
      <c r="C125" s="806" t="s">
        <v>29</v>
      </c>
      <c r="D125" s="806" t="s">
        <v>374</v>
      </c>
      <c r="E125" s="665" t="s">
        <v>61</v>
      </c>
      <c r="F125" s="668">
        <v>4</v>
      </c>
      <c r="G125" s="668">
        <v>10.63</v>
      </c>
      <c r="H125" s="668">
        <f>G125*(G2/100)+G125</f>
        <v>13.797740000000001</v>
      </c>
      <c r="I125" s="668">
        <f t="shared" si="9"/>
        <v>42.52</v>
      </c>
      <c r="J125" s="668">
        <f t="shared" si="7"/>
        <v>55.190960000000004</v>
      </c>
      <c r="K125" s="672">
        <v>1.5909486443738881E-4</v>
      </c>
    </row>
    <row r="126" spans="1:13" ht="30" customHeight="1" x14ac:dyDescent="0.2">
      <c r="A126" s="806" t="s">
        <v>375</v>
      </c>
      <c r="B126" s="664" t="s">
        <v>376</v>
      </c>
      <c r="C126" s="806" t="s">
        <v>29</v>
      </c>
      <c r="D126" s="806" t="s">
        <v>377</v>
      </c>
      <c r="E126" s="665" t="s">
        <v>61</v>
      </c>
      <c r="F126" s="668">
        <v>4</v>
      </c>
      <c r="G126" s="668">
        <v>19.66</v>
      </c>
      <c r="H126" s="668">
        <f>G126*(G2/100)+G126</f>
        <v>25.51868</v>
      </c>
      <c r="I126" s="668">
        <f t="shared" si="9"/>
        <v>78.64</v>
      </c>
      <c r="J126" s="668">
        <f t="shared" si="7"/>
        <v>102.07472</v>
      </c>
      <c r="K126" s="672">
        <v>2.943081937489332E-4</v>
      </c>
    </row>
    <row r="127" spans="1:13" ht="60" customHeight="1" x14ac:dyDescent="0.2">
      <c r="A127" s="806" t="s">
        <v>378</v>
      </c>
      <c r="B127" s="664" t="s">
        <v>379</v>
      </c>
      <c r="C127" s="806" t="s">
        <v>24</v>
      </c>
      <c r="D127" s="806" t="s">
        <v>380</v>
      </c>
      <c r="E127" s="665" t="s">
        <v>99</v>
      </c>
      <c r="F127" s="668">
        <v>2</v>
      </c>
      <c r="G127" s="668">
        <v>603.04999999999995</v>
      </c>
      <c r="H127" s="668">
        <f>G127*(G2/100)+G127</f>
        <v>782.75889999999993</v>
      </c>
      <c r="I127" s="668">
        <f t="shared" si="9"/>
        <v>1206.0999999999999</v>
      </c>
      <c r="J127" s="668">
        <f t="shared" si="7"/>
        <v>1565.5177999999999</v>
      </c>
      <c r="K127" s="672">
        <v>4.5152829999407576E-3</v>
      </c>
    </row>
    <row r="128" spans="1:13" ht="45" customHeight="1" x14ac:dyDescent="0.2">
      <c r="A128" s="806" t="s">
        <v>381</v>
      </c>
      <c r="B128" s="664" t="s">
        <v>382</v>
      </c>
      <c r="C128" s="806" t="s">
        <v>24</v>
      </c>
      <c r="D128" s="806" t="s">
        <v>383</v>
      </c>
      <c r="E128" s="665" t="s">
        <v>26</v>
      </c>
      <c r="F128" s="668">
        <v>2</v>
      </c>
      <c r="G128" s="668">
        <v>395.32</v>
      </c>
      <c r="H128" s="668">
        <f>G128*(G2/100)+G128</f>
        <v>513.12536</v>
      </c>
      <c r="I128" s="668">
        <f t="shared" si="9"/>
        <v>790.64</v>
      </c>
      <c r="J128" s="668">
        <f t="shared" si="7"/>
        <v>1026.25072</v>
      </c>
      <c r="K128" s="672">
        <v>2.9599259187858213E-3</v>
      </c>
    </row>
    <row r="129" spans="1:13" ht="45" customHeight="1" x14ac:dyDescent="0.2">
      <c r="A129" s="806" t="s">
        <v>384</v>
      </c>
      <c r="B129" s="664" t="s">
        <v>385</v>
      </c>
      <c r="C129" s="806" t="s">
        <v>24</v>
      </c>
      <c r="D129" s="806" t="s">
        <v>386</v>
      </c>
      <c r="E129" s="665" t="s">
        <v>26</v>
      </c>
      <c r="F129" s="668">
        <v>2</v>
      </c>
      <c r="G129" s="668">
        <v>364.08</v>
      </c>
      <c r="H129" s="668">
        <f>G129*(G2/100)+G129</f>
        <v>472.57583999999997</v>
      </c>
      <c r="I129" s="668">
        <f t="shared" si="9"/>
        <v>728.16</v>
      </c>
      <c r="J129" s="668">
        <f t="shared" si="7"/>
        <v>945.15167999999994</v>
      </c>
      <c r="K129" s="672">
        <v>2.7260137812609437E-3</v>
      </c>
    </row>
    <row r="130" spans="1:13" ht="30" customHeight="1" x14ac:dyDescent="0.2">
      <c r="A130" s="806" t="s">
        <v>387</v>
      </c>
      <c r="B130" s="664" t="s">
        <v>388</v>
      </c>
      <c r="C130" s="806" t="s">
        <v>24</v>
      </c>
      <c r="D130" s="806" t="s">
        <v>389</v>
      </c>
      <c r="E130" s="665" t="s">
        <v>31</v>
      </c>
      <c r="F130" s="668">
        <v>1</v>
      </c>
      <c r="G130" s="668">
        <v>499.88</v>
      </c>
      <c r="H130" s="668">
        <f>G130*(G2/100)+G130</f>
        <v>648.84424000000001</v>
      </c>
      <c r="I130" s="668">
        <f t="shared" si="9"/>
        <v>499.88</v>
      </c>
      <c r="J130" s="668">
        <f t="shared" si="7"/>
        <v>648.84424000000001</v>
      </c>
      <c r="K130" s="672">
        <v>1.871412469933926E-3</v>
      </c>
    </row>
    <row r="131" spans="1:13" ht="30" customHeight="1" x14ac:dyDescent="0.2">
      <c r="A131" s="806" t="s">
        <v>390</v>
      </c>
      <c r="B131" s="664" t="s">
        <v>391</v>
      </c>
      <c r="C131" s="806" t="s">
        <v>24</v>
      </c>
      <c r="D131" s="806" t="s">
        <v>392</v>
      </c>
      <c r="E131" s="665" t="s">
        <v>26</v>
      </c>
      <c r="F131" s="668">
        <v>2</v>
      </c>
      <c r="G131" s="668">
        <v>395.06</v>
      </c>
      <c r="H131" s="668">
        <f>G131*(G2/100)+G131</f>
        <v>512.78787999999997</v>
      </c>
      <c r="I131" s="668">
        <f t="shared" si="9"/>
        <v>790.12</v>
      </c>
      <c r="J131" s="668">
        <f t="shared" si="7"/>
        <v>1025.5757599999999</v>
      </c>
      <c r="K131" s="672">
        <v>2.9579646332923942E-3</v>
      </c>
    </row>
    <row r="132" spans="1:13" ht="75" customHeight="1" x14ac:dyDescent="0.2">
      <c r="A132" s="806" t="s">
        <v>393</v>
      </c>
      <c r="B132" s="664" t="s">
        <v>394</v>
      </c>
      <c r="C132" s="806" t="s">
        <v>24</v>
      </c>
      <c r="D132" s="806" t="s">
        <v>395</v>
      </c>
      <c r="E132" s="665" t="s">
        <v>26</v>
      </c>
      <c r="F132" s="668">
        <v>2</v>
      </c>
      <c r="G132" s="668">
        <v>172.52</v>
      </c>
      <c r="H132" s="668">
        <f>G132*(G2/100)+G132</f>
        <v>223.93096000000003</v>
      </c>
      <c r="I132" s="668">
        <f t="shared" si="9"/>
        <v>345.04</v>
      </c>
      <c r="J132" s="668">
        <f t="shared" si="7"/>
        <v>447.86192000000005</v>
      </c>
      <c r="K132" s="672">
        <v>1.2917372368913878E-3</v>
      </c>
    </row>
    <row r="133" spans="1:13" ht="30" customHeight="1" x14ac:dyDescent="0.2">
      <c r="A133" s="806" t="s">
        <v>396</v>
      </c>
      <c r="B133" s="664" t="s">
        <v>397</v>
      </c>
      <c r="C133" s="806" t="s">
        <v>24</v>
      </c>
      <c r="D133" s="806" t="s">
        <v>398</v>
      </c>
      <c r="E133" s="665" t="s">
        <v>26</v>
      </c>
      <c r="F133" s="668">
        <v>2</v>
      </c>
      <c r="G133" s="668">
        <v>175.27</v>
      </c>
      <c r="H133" s="668">
        <f>G133*(G2/100)+G133</f>
        <v>227.50046</v>
      </c>
      <c r="I133" s="668">
        <f t="shared" si="9"/>
        <v>350.54</v>
      </c>
      <c r="J133" s="668">
        <f t="shared" si="7"/>
        <v>455.00092000000001</v>
      </c>
      <c r="K133" s="672">
        <v>1.3123307345723697E-3</v>
      </c>
    </row>
    <row r="134" spans="1:13" ht="30" customHeight="1" x14ac:dyDescent="0.2">
      <c r="A134" s="807" t="s">
        <v>399</v>
      </c>
      <c r="B134" s="807"/>
      <c r="C134" s="807"/>
      <c r="D134" s="807" t="s">
        <v>400</v>
      </c>
      <c r="E134" s="807"/>
      <c r="F134" s="700"/>
      <c r="G134" s="834"/>
      <c r="H134" s="834"/>
      <c r="I134" s="700">
        <f>SUM(I135:I139)</f>
        <v>565.96</v>
      </c>
      <c r="J134" s="700">
        <f>SUM(J135:J139)</f>
        <v>734.6160799999999</v>
      </c>
      <c r="K134" s="822">
        <v>2.1185344421057076E-3</v>
      </c>
      <c r="M134" s="832">
        <f>J134</f>
        <v>734.6160799999999</v>
      </c>
    </row>
    <row r="135" spans="1:13" ht="60" customHeight="1" x14ac:dyDescent="0.2">
      <c r="A135" s="806" t="s">
        <v>401</v>
      </c>
      <c r="B135" s="664" t="s">
        <v>402</v>
      </c>
      <c r="C135" s="806" t="s">
        <v>29</v>
      </c>
      <c r="D135" s="806" t="s">
        <v>403</v>
      </c>
      <c r="E135" s="665" t="s">
        <v>61</v>
      </c>
      <c r="F135" s="668">
        <v>2</v>
      </c>
      <c r="G135" s="668">
        <v>143.1</v>
      </c>
      <c r="H135" s="668">
        <f>G135*(G2/100)+G135</f>
        <v>185.74379999999999</v>
      </c>
      <c r="I135" s="668">
        <f t="shared" si="9"/>
        <v>286.2</v>
      </c>
      <c r="J135" s="668">
        <f t="shared" si="7"/>
        <v>371.48759999999999</v>
      </c>
      <c r="K135" s="672">
        <v>1.071438728085591E-3</v>
      </c>
    </row>
    <row r="136" spans="1:13" ht="30" customHeight="1" x14ac:dyDescent="0.2">
      <c r="A136" s="806" t="s">
        <v>404</v>
      </c>
      <c r="B136" s="664" t="s">
        <v>405</v>
      </c>
      <c r="C136" s="806" t="s">
        <v>24</v>
      </c>
      <c r="D136" s="806" t="s">
        <v>406</v>
      </c>
      <c r="E136" s="665" t="s">
        <v>61</v>
      </c>
      <c r="F136" s="668">
        <v>2</v>
      </c>
      <c r="G136" s="668">
        <v>51.66</v>
      </c>
      <c r="H136" s="668">
        <f>G136*(G2/100)+G136</f>
        <v>67.054679999999991</v>
      </c>
      <c r="I136" s="668">
        <f t="shared" si="9"/>
        <v>103.32</v>
      </c>
      <c r="J136" s="668">
        <f t="shared" si="7"/>
        <v>134.10935999999998</v>
      </c>
      <c r="K136" s="672">
        <v>3.8677703627726324E-4</v>
      </c>
    </row>
    <row r="137" spans="1:13" ht="30" customHeight="1" x14ac:dyDescent="0.2">
      <c r="A137" s="806" t="s">
        <v>407</v>
      </c>
      <c r="B137" s="664" t="s">
        <v>408</v>
      </c>
      <c r="C137" s="806" t="s">
        <v>29</v>
      </c>
      <c r="D137" s="806" t="s">
        <v>409</v>
      </c>
      <c r="E137" s="665" t="s">
        <v>61</v>
      </c>
      <c r="F137" s="668">
        <v>2</v>
      </c>
      <c r="G137" s="668">
        <v>27.29</v>
      </c>
      <c r="H137" s="668">
        <f>G137*(G2/100)+G137</f>
        <v>35.422420000000002</v>
      </c>
      <c r="I137" s="668">
        <f t="shared" si="9"/>
        <v>54.58</v>
      </c>
      <c r="J137" s="668">
        <f t="shared" si="7"/>
        <v>70.844840000000005</v>
      </c>
      <c r="K137" s="672">
        <v>2.0431980052111354E-4</v>
      </c>
    </row>
    <row r="138" spans="1:13" ht="45" customHeight="1" x14ac:dyDescent="0.2">
      <c r="A138" s="806" t="s">
        <v>410</v>
      </c>
      <c r="B138" s="664" t="s">
        <v>411</v>
      </c>
      <c r="C138" s="806" t="s">
        <v>29</v>
      </c>
      <c r="D138" s="806" t="s">
        <v>412</v>
      </c>
      <c r="E138" s="665" t="s">
        <v>38</v>
      </c>
      <c r="F138" s="668">
        <v>6</v>
      </c>
      <c r="G138" s="668">
        <v>3.85</v>
      </c>
      <c r="H138" s="668">
        <f>G138*(G2/100)+G138</f>
        <v>4.9973000000000001</v>
      </c>
      <c r="I138" s="668">
        <f t="shared" si="9"/>
        <v>23.1</v>
      </c>
      <c r="J138" s="668">
        <f t="shared" si="7"/>
        <v>29.983800000000002</v>
      </c>
      <c r="K138" s="672">
        <v>8.6354246578234617E-5</v>
      </c>
    </row>
    <row r="139" spans="1:13" ht="45" customHeight="1" x14ac:dyDescent="0.2">
      <c r="A139" s="806" t="s">
        <v>413</v>
      </c>
      <c r="B139" s="664" t="s">
        <v>414</v>
      </c>
      <c r="C139" s="806" t="s">
        <v>29</v>
      </c>
      <c r="D139" s="806" t="s">
        <v>415</v>
      </c>
      <c r="E139" s="665" t="s">
        <v>38</v>
      </c>
      <c r="F139" s="668">
        <v>6</v>
      </c>
      <c r="G139" s="668">
        <v>16.46</v>
      </c>
      <c r="H139" s="668">
        <f>G139*(G2/100)+G139</f>
        <v>21.365079999999999</v>
      </c>
      <c r="I139" s="668">
        <f t="shared" si="9"/>
        <v>98.76</v>
      </c>
      <c r="J139" s="668">
        <f t="shared" si="7"/>
        <v>128.19047999999998</v>
      </c>
      <c r="K139" s="672">
        <v>3.6964463064350527E-4</v>
      </c>
    </row>
    <row r="140" spans="1:13" ht="30" customHeight="1" x14ac:dyDescent="0.2">
      <c r="A140" s="807" t="s">
        <v>416</v>
      </c>
      <c r="B140" s="807"/>
      <c r="C140" s="807"/>
      <c r="D140" s="807" t="s">
        <v>417</v>
      </c>
      <c r="E140" s="807"/>
      <c r="F140" s="700"/>
      <c r="G140" s="834"/>
      <c r="H140" s="834"/>
      <c r="I140" s="700">
        <f>SUM(I141:I143)</f>
        <v>308.52999999999997</v>
      </c>
      <c r="J140" s="700">
        <f>SUM(J141:J143)</f>
        <v>400.47193999999996</v>
      </c>
      <c r="K140" s="822">
        <v>1.1548510464236853E-3</v>
      </c>
      <c r="M140" s="832">
        <f>J140</f>
        <v>400.47193999999996</v>
      </c>
    </row>
    <row r="141" spans="1:13" ht="45" customHeight="1" x14ac:dyDescent="0.2">
      <c r="A141" s="806" t="s">
        <v>418</v>
      </c>
      <c r="B141" s="664" t="s">
        <v>419</v>
      </c>
      <c r="C141" s="806" t="s">
        <v>29</v>
      </c>
      <c r="D141" s="806" t="s">
        <v>420</v>
      </c>
      <c r="E141" s="665" t="s">
        <v>31</v>
      </c>
      <c r="F141" s="668">
        <v>8</v>
      </c>
      <c r="G141" s="668">
        <v>4.1399999999999997</v>
      </c>
      <c r="H141" s="668">
        <f>G141*(G2/100)+G141</f>
        <v>5.3737199999999996</v>
      </c>
      <c r="I141" s="668">
        <f t="shared" si="9"/>
        <v>33.119999999999997</v>
      </c>
      <c r="J141" s="668">
        <f t="shared" si="7"/>
        <v>42.989759999999997</v>
      </c>
      <c r="K141" s="672">
        <v>1.2390709529061319E-4</v>
      </c>
    </row>
    <row r="142" spans="1:13" ht="75" customHeight="1" x14ac:dyDescent="0.2">
      <c r="A142" s="806" t="s">
        <v>421</v>
      </c>
      <c r="B142" s="664" t="s">
        <v>422</v>
      </c>
      <c r="C142" s="806" t="s">
        <v>29</v>
      </c>
      <c r="D142" s="806" t="s">
        <v>423</v>
      </c>
      <c r="E142" s="665" t="s">
        <v>31</v>
      </c>
      <c r="F142" s="668">
        <v>8</v>
      </c>
      <c r="G142" s="668">
        <v>22.43</v>
      </c>
      <c r="H142" s="668">
        <f>G142*(G2/100)+G142</f>
        <v>29.114139999999999</v>
      </c>
      <c r="I142" s="668">
        <f t="shared" si="9"/>
        <v>179.44</v>
      </c>
      <c r="J142" s="668">
        <f t="shared" ref="J142:J143" si="10">F142*H142</f>
        <v>232.91311999999999</v>
      </c>
      <c r="K142" s="672">
        <v>6.7168259663123839E-4</v>
      </c>
    </row>
    <row r="143" spans="1:13" ht="60" customHeight="1" x14ac:dyDescent="0.2">
      <c r="A143" s="806" t="s">
        <v>424</v>
      </c>
      <c r="B143" s="664" t="s">
        <v>425</v>
      </c>
      <c r="C143" s="806" t="s">
        <v>29</v>
      </c>
      <c r="D143" s="806" t="s">
        <v>426</v>
      </c>
      <c r="E143" s="665" t="s">
        <v>31</v>
      </c>
      <c r="F143" s="668">
        <v>3</v>
      </c>
      <c r="G143" s="668">
        <v>31.99</v>
      </c>
      <c r="H143" s="668">
        <f>G143*(G2/100)+G143</f>
        <v>41.523019999999995</v>
      </c>
      <c r="I143" s="668">
        <f t="shared" si="9"/>
        <v>95.97</v>
      </c>
      <c r="J143" s="668">
        <f t="shared" si="10"/>
        <v>124.56905999999998</v>
      </c>
      <c r="K143" s="672">
        <v>3.5926135450183375E-4</v>
      </c>
    </row>
    <row r="144" spans="1:13" ht="30" customHeight="1" x14ac:dyDescent="0.2">
      <c r="A144" s="807" t="s">
        <v>427</v>
      </c>
      <c r="B144" s="807"/>
      <c r="C144" s="807"/>
      <c r="D144" s="807" t="s">
        <v>428</v>
      </c>
      <c r="E144" s="807"/>
      <c r="F144" s="700"/>
      <c r="G144" s="834"/>
      <c r="H144" s="834"/>
      <c r="I144" s="700">
        <f>SUM(I145:I147)</f>
        <v>8126.4000000000005</v>
      </c>
      <c r="J144" s="700">
        <f>SUM(J145:J147)</f>
        <v>10548.067200000001</v>
      </c>
      <c r="K144" s="822">
        <v>3.0422826040495125E-2</v>
      </c>
      <c r="M144" s="832">
        <f>J144</f>
        <v>10548.067200000001</v>
      </c>
    </row>
    <row r="145" spans="1:13" ht="60" customHeight="1" x14ac:dyDescent="0.2">
      <c r="A145" s="806" t="s">
        <v>429</v>
      </c>
      <c r="B145" s="664" t="s">
        <v>430</v>
      </c>
      <c r="C145" s="806" t="s">
        <v>29</v>
      </c>
      <c r="D145" s="806" t="s">
        <v>431</v>
      </c>
      <c r="E145" s="665" t="s">
        <v>31</v>
      </c>
      <c r="F145" s="668">
        <v>8</v>
      </c>
      <c r="G145" s="668">
        <v>6.02</v>
      </c>
      <c r="H145" s="668">
        <f>G145*(G2/100)+G145</f>
        <v>7.8139599999999998</v>
      </c>
      <c r="I145" s="668">
        <f t="shared" si="9"/>
        <v>48.16</v>
      </c>
      <c r="J145" s="668">
        <f t="shared" ref="J145:J147" si="11">F145*H145</f>
        <v>62.511679999999998</v>
      </c>
      <c r="K145" s="672">
        <v>1.8020752592545419E-4</v>
      </c>
    </row>
    <row r="146" spans="1:13" ht="75" customHeight="1" x14ac:dyDescent="0.2">
      <c r="A146" s="806" t="s">
        <v>432</v>
      </c>
      <c r="B146" s="664" t="s">
        <v>422</v>
      </c>
      <c r="C146" s="806" t="s">
        <v>29</v>
      </c>
      <c r="D146" s="806" t="s">
        <v>423</v>
      </c>
      <c r="E146" s="665" t="s">
        <v>31</v>
      </c>
      <c r="F146" s="668">
        <v>8</v>
      </c>
      <c r="G146" s="668">
        <v>22.43</v>
      </c>
      <c r="H146" s="668">
        <f>G146*(G2/100)+G146</f>
        <v>29.114139999999999</v>
      </c>
      <c r="I146" s="668">
        <f t="shared" si="9"/>
        <v>179.44</v>
      </c>
      <c r="J146" s="668">
        <f t="shared" si="11"/>
        <v>232.91311999999999</v>
      </c>
      <c r="K146" s="672">
        <v>6.7168259663123839E-4</v>
      </c>
    </row>
    <row r="147" spans="1:13" ht="45" customHeight="1" x14ac:dyDescent="0.2">
      <c r="A147" s="806" t="s">
        <v>433</v>
      </c>
      <c r="B147" s="664" t="s">
        <v>434</v>
      </c>
      <c r="C147" s="806" t="s">
        <v>24</v>
      </c>
      <c r="D147" s="806" t="s">
        <v>435</v>
      </c>
      <c r="E147" s="665" t="s">
        <v>31</v>
      </c>
      <c r="F147" s="668">
        <v>26</v>
      </c>
      <c r="G147" s="668">
        <v>303.8</v>
      </c>
      <c r="H147" s="668">
        <f>G147*(G2/100)+G147</f>
        <v>394.33240000000001</v>
      </c>
      <c r="I147" s="668">
        <f t="shared" si="9"/>
        <v>7898.8</v>
      </c>
      <c r="J147" s="668">
        <f t="shared" si="11"/>
        <v>10252.642400000001</v>
      </c>
      <c r="K147" s="672">
        <v>2.957093591793843E-2</v>
      </c>
    </row>
    <row r="148" spans="1:13" ht="30" customHeight="1" x14ac:dyDescent="0.2">
      <c r="A148" s="807" t="s">
        <v>436</v>
      </c>
      <c r="B148" s="807"/>
      <c r="C148" s="807"/>
      <c r="D148" s="807" t="s">
        <v>437</v>
      </c>
      <c r="E148" s="807"/>
      <c r="F148" s="700"/>
      <c r="G148" s="834"/>
      <c r="H148" s="834"/>
      <c r="I148" s="700">
        <f>SUM(I149:I158)</f>
        <v>83513.712599999999</v>
      </c>
      <c r="J148" s="700">
        <f>SUM(J149:J158)</f>
        <v>108400.7989548</v>
      </c>
      <c r="K148" s="822">
        <v>0.31264554973649838</v>
      </c>
      <c r="M148" s="832">
        <f>J148</f>
        <v>108400.7989548</v>
      </c>
    </row>
    <row r="149" spans="1:13" ht="60" customHeight="1" x14ac:dyDescent="0.2">
      <c r="A149" s="806" t="s">
        <v>438</v>
      </c>
      <c r="B149" s="664" t="s">
        <v>439</v>
      </c>
      <c r="C149" s="806" t="s">
        <v>29</v>
      </c>
      <c r="D149" s="806" t="s">
        <v>440</v>
      </c>
      <c r="E149" s="665" t="s">
        <v>31</v>
      </c>
      <c r="F149" s="668">
        <v>39</v>
      </c>
      <c r="G149" s="668">
        <v>27.54</v>
      </c>
      <c r="H149" s="668">
        <f>G149*(G2/100)+G149</f>
        <v>35.746920000000003</v>
      </c>
      <c r="I149" s="668">
        <f t="shared" si="9"/>
        <v>1074.06</v>
      </c>
      <c r="J149" s="668">
        <f t="shared" ref="J149:J195" si="12">F149*H149</f>
        <v>1394.1298800000002</v>
      </c>
      <c r="K149" s="672">
        <v>4.020231467452842E-3</v>
      </c>
    </row>
    <row r="150" spans="1:13" ht="30" customHeight="1" x14ac:dyDescent="0.2">
      <c r="A150" s="806" t="s">
        <v>441</v>
      </c>
      <c r="B150" s="664" t="s">
        <v>442</v>
      </c>
      <c r="C150" s="806" t="s">
        <v>29</v>
      </c>
      <c r="D150" s="806" t="s">
        <v>443</v>
      </c>
      <c r="E150" s="665" t="s">
        <v>38</v>
      </c>
      <c r="F150" s="668">
        <v>2</v>
      </c>
      <c r="G150" s="668">
        <v>114.69</v>
      </c>
      <c r="H150" s="668">
        <f>G150*(G2/100)+G150</f>
        <v>148.86761999999999</v>
      </c>
      <c r="I150" s="668">
        <f t="shared" si="9"/>
        <v>229.38</v>
      </c>
      <c r="J150" s="668">
        <f t="shared" si="12"/>
        <v>297.73523999999998</v>
      </c>
      <c r="K150" s="672">
        <v>8.5869693691623279E-4</v>
      </c>
    </row>
    <row r="151" spans="1:13" ht="45" customHeight="1" x14ac:dyDescent="0.2">
      <c r="A151" s="806" t="s">
        <v>444</v>
      </c>
      <c r="B151" s="664" t="s">
        <v>445</v>
      </c>
      <c r="C151" s="806" t="s">
        <v>29</v>
      </c>
      <c r="D151" s="806" t="s">
        <v>446</v>
      </c>
      <c r="E151" s="665" t="s">
        <v>31</v>
      </c>
      <c r="F151" s="668">
        <v>490</v>
      </c>
      <c r="G151" s="668">
        <v>68.23</v>
      </c>
      <c r="H151" s="668">
        <f>G151*(G2/100)+G151</f>
        <v>88.562540000000013</v>
      </c>
      <c r="I151" s="668">
        <f t="shared" si="9"/>
        <v>33432.700000000004</v>
      </c>
      <c r="J151" s="668">
        <f t="shared" si="12"/>
        <v>43395.644600000007</v>
      </c>
      <c r="K151" s="672">
        <v>0.12516001061170823</v>
      </c>
    </row>
    <row r="152" spans="1:13" ht="75" customHeight="1" x14ac:dyDescent="0.2">
      <c r="A152" s="806" t="s">
        <v>447</v>
      </c>
      <c r="B152" s="664" t="s">
        <v>448</v>
      </c>
      <c r="C152" s="806" t="s">
        <v>29</v>
      </c>
      <c r="D152" s="806" t="s">
        <v>449</v>
      </c>
      <c r="E152" s="665" t="s">
        <v>38</v>
      </c>
      <c r="F152" s="668">
        <v>211</v>
      </c>
      <c r="G152" s="668">
        <v>59.87</v>
      </c>
      <c r="H152" s="668">
        <f>G152*(G2/100)+G152</f>
        <v>77.711259999999996</v>
      </c>
      <c r="I152" s="668">
        <f t="shared" si="9"/>
        <v>12632.57</v>
      </c>
      <c r="J152" s="668">
        <f t="shared" si="12"/>
        <v>16397.075860000001</v>
      </c>
      <c r="K152" s="672">
        <v>4.7292390575700172E-2</v>
      </c>
    </row>
    <row r="153" spans="1:13" ht="45" customHeight="1" x14ac:dyDescent="0.2">
      <c r="A153" s="806" t="s">
        <v>450</v>
      </c>
      <c r="B153" s="664" t="s">
        <v>451</v>
      </c>
      <c r="C153" s="806" t="s">
        <v>29</v>
      </c>
      <c r="D153" s="806" t="s">
        <v>452</v>
      </c>
      <c r="E153" s="665" t="s">
        <v>38</v>
      </c>
      <c r="F153" s="668">
        <v>15</v>
      </c>
      <c r="G153" s="668">
        <v>131.28</v>
      </c>
      <c r="H153" s="668">
        <f>G153*(G2/100)+G153</f>
        <v>170.40144000000001</v>
      </c>
      <c r="I153" s="668">
        <f t="shared" si="9"/>
        <v>1969.2</v>
      </c>
      <c r="J153" s="668">
        <f t="shared" si="12"/>
        <v>2556.0216</v>
      </c>
      <c r="K153" s="672">
        <v>7.3721260605867627E-3</v>
      </c>
    </row>
    <row r="154" spans="1:13" ht="30" customHeight="1" x14ac:dyDescent="0.2">
      <c r="A154" s="806" t="s">
        <v>453</v>
      </c>
      <c r="B154" s="664" t="s">
        <v>454</v>
      </c>
      <c r="C154" s="806" t="s">
        <v>29</v>
      </c>
      <c r="D154" s="806" t="s">
        <v>455</v>
      </c>
      <c r="E154" s="665" t="s">
        <v>31</v>
      </c>
      <c r="F154" s="668">
        <v>11</v>
      </c>
      <c r="G154" s="668">
        <v>123.87</v>
      </c>
      <c r="H154" s="668">
        <f>G154*(G2/100)+G154</f>
        <v>160.78326000000001</v>
      </c>
      <c r="I154" s="668">
        <f t="shared" si="9"/>
        <v>1362.5700000000002</v>
      </c>
      <c r="J154" s="668">
        <f t="shared" si="12"/>
        <v>1768.6158600000001</v>
      </c>
      <c r="K154" s="672">
        <v>5.1010151440659375E-3</v>
      </c>
    </row>
    <row r="155" spans="1:13" ht="30" customHeight="1" x14ac:dyDescent="0.2">
      <c r="A155" s="806" t="s">
        <v>456</v>
      </c>
      <c r="B155" s="664" t="s">
        <v>457</v>
      </c>
      <c r="C155" s="806" t="s">
        <v>29</v>
      </c>
      <c r="D155" s="806" t="s">
        <v>458</v>
      </c>
      <c r="E155" s="665" t="s">
        <v>38</v>
      </c>
      <c r="F155" s="668">
        <v>115</v>
      </c>
      <c r="G155" s="668">
        <v>159.96</v>
      </c>
      <c r="H155" s="668">
        <f>G155*(G2/100)+G155</f>
        <v>207.62808000000001</v>
      </c>
      <c r="I155" s="668">
        <f t="shared" si="9"/>
        <v>18395.400000000001</v>
      </c>
      <c r="J155" s="668">
        <f t="shared" si="12"/>
        <v>23877.229200000002</v>
      </c>
      <c r="K155" s="672">
        <v>6.8865060039275325E-2</v>
      </c>
    </row>
    <row r="156" spans="1:13" ht="45" customHeight="1" x14ac:dyDescent="0.2">
      <c r="A156" s="806" t="s">
        <v>459</v>
      </c>
      <c r="B156" s="664" t="s">
        <v>460</v>
      </c>
      <c r="C156" s="806" t="s">
        <v>24</v>
      </c>
      <c r="D156" s="806" t="s">
        <v>461</v>
      </c>
      <c r="E156" s="665" t="s">
        <v>31</v>
      </c>
      <c r="F156" s="668">
        <v>33</v>
      </c>
      <c r="G156" s="668">
        <v>240.96</v>
      </c>
      <c r="H156" s="668">
        <f>G156*(G2/100)+G156</f>
        <v>312.76607999999999</v>
      </c>
      <c r="I156" s="668">
        <f t="shared" si="9"/>
        <v>7951.68</v>
      </c>
      <c r="J156" s="668">
        <f t="shared" si="12"/>
        <v>10321.280639999999</v>
      </c>
      <c r="K156" s="672">
        <v>2.9768506588967458E-2</v>
      </c>
    </row>
    <row r="157" spans="1:13" ht="30" customHeight="1" x14ac:dyDescent="0.2">
      <c r="A157" s="806" t="s">
        <v>462</v>
      </c>
      <c r="B157" s="664" t="s">
        <v>463</v>
      </c>
      <c r="C157" s="806" t="s">
        <v>24</v>
      </c>
      <c r="D157" s="806" t="s">
        <v>464</v>
      </c>
      <c r="E157" s="665" t="s">
        <v>31</v>
      </c>
      <c r="F157" s="668">
        <v>10</v>
      </c>
      <c r="G157" s="668">
        <v>266.92</v>
      </c>
      <c r="H157" s="668">
        <f>G157*(G2/100)+G157</f>
        <v>346.46216000000004</v>
      </c>
      <c r="I157" s="668">
        <f t="shared" si="9"/>
        <v>2669.2000000000003</v>
      </c>
      <c r="J157" s="668">
        <f t="shared" si="12"/>
        <v>3464.6216000000004</v>
      </c>
      <c r="K157" s="672">
        <v>9.9927495890097407E-3</v>
      </c>
    </row>
    <row r="158" spans="1:13" ht="60" customHeight="1" x14ac:dyDescent="0.2">
      <c r="A158" s="806" t="s">
        <v>465</v>
      </c>
      <c r="B158" s="664" t="s">
        <v>466</v>
      </c>
      <c r="C158" s="806" t="s">
        <v>24</v>
      </c>
      <c r="D158" s="806" t="s">
        <v>467</v>
      </c>
      <c r="E158" s="665" t="s">
        <v>68</v>
      </c>
      <c r="F158" s="668">
        <v>2.87</v>
      </c>
      <c r="G158" s="668">
        <v>1322.98</v>
      </c>
      <c r="H158" s="668">
        <f>G158*(G2/100)+G158</f>
        <v>1717.22804</v>
      </c>
      <c r="I158" s="668">
        <f t="shared" si="9"/>
        <v>3796.9526000000001</v>
      </c>
      <c r="J158" s="668">
        <f t="shared" si="12"/>
        <v>4928.4444748000005</v>
      </c>
      <c r="K158" s="672">
        <v>1.4214762722815731E-2</v>
      </c>
    </row>
    <row r="159" spans="1:13" ht="30" customHeight="1" x14ac:dyDescent="0.2">
      <c r="A159" s="807" t="s">
        <v>468</v>
      </c>
      <c r="B159" s="807"/>
      <c r="C159" s="807"/>
      <c r="D159" s="807" t="s">
        <v>469</v>
      </c>
      <c r="E159" s="807"/>
      <c r="F159" s="700"/>
      <c r="G159" s="834"/>
      <c r="H159" s="834"/>
      <c r="I159" s="700">
        <f>SUM(I160:I164)</f>
        <v>4258.7700000000004</v>
      </c>
      <c r="J159" s="700">
        <f>SUM(J160:J164)</f>
        <v>5527.8834600000009</v>
      </c>
      <c r="K159" s="822">
        <v>1.5939684471850908E-2</v>
      </c>
      <c r="M159" s="832">
        <f>J159</f>
        <v>5527.8834600000009</v>
      </c>
    </row>
    <row r="160" spans="1:13" ht="45" customHeight="1" x14ac:dyDescent="0.2">
      <c r="A160" s="806" t="s">
        <v>470</v>
      </c>
      <c r="B160" s="664" t="s">
        <v>471</v>
      </c>
      <c r="C160" s="806" t="s">
        <v>29</v>
      </c>
      <c r="D160" s="806" t="s">
        <v>472</v>
      </c>
      <c r="E160" s="665" t="s">
        <v>31</v>
      </c>
      <c r="F160" s="668">
        <v>29</v>
      </c>
      <c r="G160" s="668">
        <v>52.95</v>
      </c>
      <c r="H160" s="668">
        <f>G160*(G2/100)+G160</f>
        <v>68.729100000000003</v>
      </c>
      <c r="I160" s="668">
        <f t="shared" si="9"/>
        <v>1535.5500000000002</v>
      </c>
      <c r="J160" s="668">
        <f t="shared" si="12"/>
        <v>1993.1439</v>
      </c>
      <c r="K160" s="672">
        <v>5.7479509325595252E-3</v>
      </c>
    </row>
    <row r="161" spans="1:13" ht="45" customHeight="1" x14ac:dyDescent="0.2">
      <c r="A161" s="806" t="s">
        <v>473</v>
      </c>
      <c r="B161" s="664" t="s">
        <v>474</v>
      </c>
      <c r="C161" s="806" t="s">
        <v>29</v>
      </c>
      <c r="D161" s="806" t="s">
        <v>475</v>
      </c>
      <c r="E161" s="665" t="s">
        <v>61</v>
      </c>
      <c r="F161" s="668">
        <v>110</v>
      </c>
      <c r="G161" s="668">
        <v>9.02</v>
      </c>
      <c r="H161" s="668">
        <f>G161*(G2/100)+G161</f>
        <v>11.70796</v>
      </c>
      <c r="I161" s="668">
        <f t="shared" si="9"/>
        <v>992.19999999999993</v>
      </c>
      <c r="J161" s="668">
        <f t="shared" si="12"/>
        <v>1287.8756000000001</v>
      </c>
      <c r="K161" s="672">
        <v>3.7120212206475599E-3</v>
      </c>
    </row>
    <row r="162" spans="1:13" ht="30" customHeight="1" x14ac:dyDescent="0.2">
      <c r="A162" s="806" t="s">
        <v>476</v>
      </c>
      <c r="B162" s="664" t="s">
        <v>477</v>
      </c>
      <c r="C162" s="806" t="s">
        <v>29</v>
      </c>
      <c r="D162" s="806" t="s">
        <v>478</v>
      </c>
      <c r="E162" s="665" t="s">
        <v>38</v>
      </c>
      <c r="F162" s="668">
        <v>29</v>
      </c>
      <c r="G162" s="668">
        <v>4.87</v>
      </c>
      <c r="H162" s="668">
        <f>G162*(G2/100)+G162</f>
        <v>6.3212600000000005</v>
      </c>
      <c r="I162" s="668">
        <f t="shared" si="9"/>
        <v>141.22999999999999</v>
      </c>
      <c r="J162" s="668">
        <f t="shared" si="12"/>
        <v>183.31654</v>
      </c>
      <c r="K162" s="672">
        <v>5.2862412534598663E-4</v>
      </c>
    </row>
    <row r="163" spans="1:13" ht="30" customHeight="1" x14ac:dyDescent="0.2">
      <c r="A163" s="806" t="s">
        <v>479</v>
      </c>
      <c r="B163" s="664" t="s">
        <v>480</v>
      </c>
      <c r="C163" s="806" t="s">
        <v>29</v>
      </c>
      <c r="D163" s="806" t="s">
        <v>481</v>
      </c>
      <c r="E163" s="665" t="s">
        <v>31</v>
      </c>
      <c r="F163" s="668">
        <v>29</v>
      </c>
      <c r="G163" s="668">
        <v>32.51</v>
      </c>
      <c r="H163" s="668">
        <f>G163*(G2/100)+G163</f>
        <v>42.197980000000001</v>
      </c>
      <c r="I163" s="668">
        <f t="shared" si="9"/>
        <v>942.79</v>
      </c>
      <c r="J163" s="668">
        <f t="shared" si="12"/>
        <v>1223.7414200000001</v>
      </c>
      <c r="K163" s="672">
        <v>3.5289006089156924E-3</v>
      </c>
    </row>
    <row r="164" spans="1:13" ht="30" customHeight="1" x14ac:dyDescent="0.2">
      <c r="A164" s="806" t="s">
        <v>482</v>
      </c>
      <c r="B164" s="664" t="s">
        <v>483</v>
      </c>
      <c r="C164" s="806" t="s">
        <v>29</v>
      </c>
      <c r="D164" s="806" t="s">
        <v>484</v>
      </c>
      <c r="E164" s="665" t="s">
        <v>31</v>
      </c>
      <c r="F164" s="668">
        <v>10</v>
      </c>
      <c r="G164" s="668">
        <v>64.7</v>
      </c>
      <c r="H164" s="668">
        <f>G164*(G2/100)+G164</f>
        <v>83.98060000000001</v>
      </c>
      <c r="I164" s="668">
        <f t="shared" si="9"/>
        <v>647</v>
      </c>
      <c r="J164" s="668">
        <f t="shared" si="12"/>
        <v>839.80600000000004</v>
      </c>
      <c r="K164" s="672">
        <v>2.4221875843821452E-3</v>
      </c>
    </row>
    <row r="165" spans="1:13" ht="30" customHeight="1" x14ac:dyDescent="0.2">
      <c r="A165" s="807" t="s">
        <v>485</v>
      </c>
      <c r="B165" s="807"/>
      <c r="C165" s="807"/>
      <c r="D165" s="807" t="s">
        <v>486</v>
      </c>
      <c r="E165" s="807"/>
      <c r="F165" s="700"/>
      <c r="G165" s="834"/>
      <c r="H165" s="834"/>
      <c r="I165" s="700">
        <f>SUM(I166)</f>
        <v>815</v>
      </c>
      <c r="J165" s="700">
        <f>SUM(J166)</f>
        <v>1057.8700000000001</v>
      </c>
      <c r="K165" s="822">
        <v>3.0509526396278082E-3</v>
      </c>
      <c r="M165" s="832">
        <f>J165</f>
        <v>1057.8700000000001</v>
      </c>
    </row>
    <row r="166" spans="1:13" ht="30" customHeight="1" x14ac:dyDescent="0.2">
      <c r="A166" s="806" t="s">
        <v>487</v>
      </c>
      <c r="B166" s="664" t="s">
        <v>488</v>
      </c>
      <c r="C166" s="806" t="s">
        <v>29</v>
      </c>
      <c r="D166" s="806" t="s">
        <v>489</v>
      </c>
      <c r="E166" s="665" t="s">
        <v>31</v>
      </c>
      <c r="F166" s="668">
        <v>10</v>
      </c>
      <c r="G166" s="668">
        <v>81.5</v>
      </c>
      <c r="H166" s="668">
        <f>G166*(G2/100)+G166</f>
        <v>105.78700000000001</v>
      </c>
      <c r="I166" s="668">
        <f t="shared" si="9"/>
        <v>815</v>
      </c>
      <c r="J166" s="668">
        <f t="shared" si="12"/>
        <v>1057.8700000000001</v>
      </c>
      <c r="K166" s="672">
        <v>3.0509526396278082E-3</v>
      </c>
    </row>
    <row r="167" spans="1:13" ht="30" customHeight="1" x14ac:dyDescent="0.2">
      <c r="A167" s="807" t="s">
        <v>490</v>
      </c>
      <c r="B167" s="807"/>
      <c r="C167" s="807"/>
      <c r="D167" s="807" t="s">
        <v>491</v>
      </c>
      <c r="E167" s="807"/>
      <c r="F167" s="700"/>
      <c r="G167" s="834"/>
      <c r="H167" s="834"/>
      <c r="I167" s="700">
        <f>SUM(I168)</f>
        <v>1348.5</v>
      </c>
      <c r="J167" s="700">
        <f>SUM(J168)</f>
        <v>1750.3530000000001</v>
      </c>
      <c r="K167" s="822">
        <v>5.0484065449481353E-3</v>
      </c>
      <c r="M167" s="832">
        <f>J167</f>
        <v>1750.3530000000001</v>
      </c>
    </row>
    <row r="168" spans="1:13" ht="30" customHeight="1" x14ac:dyDescent="0.2">
      <c r="A168" s="806" t="s">
        <v>492</v>
      </c>
      <c r="B168" s="664" t="s">
        <v>493</v>
      </c>
      <c r="C168" s="806" t="s">
        <v>29</v>
      </c>
      <c r="D168" s="806" t="s">
        <v>494</v>
      </c>
      <c r="E168" s="665" t="s">
        <v>31</v>
      </c>
      <c r="F168" s="668">
        <v>2</v>
      </c>
      <c r="G168" s="668">
        <v>674.25</v>
      </c>
      <c r="H168" s="668">
        <f>G168*(G2/100)+G168</f>
        <v>875.17650000000003</v>
      </c>
      <c r="I168" s="668">
        <f t="shared" si="9"/>
        <v>1348.5</v>
      </c>
      <c r="J168" s="668">
        <f t="shared" si="12"/>
        <v>1750.3530000000001</v>
      </c>
      <c r="K168" s="672">
        <v>5.0484065449481353E-3</v>
      </c>
    </row>
    <row r="169" spans="1:13" ht="30" customHeight="1" x14ac:dyDescent="0.2">
      <c r="A169" s="807" t="s">
        <v>495</v>
      </c>
      <c r="B169" s="807"/>
      <c r="C169" s="807"/>
      <c r="D169" s="807" t="s">
        <v>496</v>
      </c>
      <c r="E169" s="807"/>
      <c r="F169" s="700"/>
      <c r="G169" s="834"/>
      <c r="H169" s="834"/>
      <c r="I169" s="700">
        <f>SUM(I170:I180)</f>
        <v>2457.3600000000006</v>
      </c>
      <c r="J169" s="700">
        <f>SUM(J170:J180)</f>
        <v>3189.6532799999995</v>
      </c>
      <c r="K169" s="822">
        <v>9.1971310546541622E-3</v>
      </c>
      <c r="M169" s="832">
        <f>J169</f>
        <v>3189.6532799999995</v>
      </c>
    </row>
    <row r="170" spans="1:13" ht="45" customHeight="1" x14ac:dyDescent="0.2">
      <c r="A170" s="806" t="s">
        <v>497</v>
      </c>
      <c r="B170" s="664" t="s">
        <v>498</v>
      </c>
      <c r="C170" s="806" t="s">
        <v>29</v>
      </c>
      <c r="D170" s="806" t="s">
        <v>499</v>
      </c>
      <c r="E170" s="665" t="s">
        <v>31</v>
      </c>
      <c r="F170" s="668">
        <v>45</v>
      </c>
      <c r="G170" s="668">
        <v>1.68</v>
      </c>
      <c r="H170" s="668">
        <f>G170*(G2/100)+G170</f>
        <v>2.1806399999999999</v>
      </c>
      <c r="I170" s="668">
        <f t="shared" si="9"/>
        <v>75.599999999999994</v>
      </c>
      <c r="J170" s="668">
        <f t="shared" si="12"/>
        <v>98.128799999999998</v>
      </c>
      <c r="K170" s="672">
        <v>2.8294427486054826E-4</v>
      </c>
    </row>
    <row r="171" spans="1:13" ht="30" customHeight="1" x14ac:dyDescent="0.2">
      <c r="A171" s="806" t="s">
        <v>500</v>
      </c>
      <c r="B171" s="664" t="s">
        <v>501</v>
      </c>
      <c r="C171" s="806" t="s">
        <v>29</v>
      </c>
      <c r="D171" s="806" t="s">
        <v>502</v>
      </c>
      <c r="E171" s="665" t="s">
        <v>31</v>
      </c>
      <c r="F171" s="668">
        <v>45</v>
      </c>
      <c r="G171" s="668">
        <v>16.12</v>
      </c>
      <c r="H171" s="668">
        <f>G171*(G2/100)+G171</f>
        <v>20.923760000000001</v>
      </c>
      <c r="I171" s="668">
        <f t="shared" si="9"/>
        <v>725.40000000000009</v>
      </c>
      <c r="J171" s="668">
        <f t="shared" si="12"/>
        <v>941.56920000000002</v>
      </c>
      <c r="K171" s="672">
        <v>2.7152267110470965E-3</v>
      </c>
    </row>
    <row r="172" spans="1:13" ht="60" customHeight="1" x14ac:dyDescent="0.2">
      <c r="A172" s="806" t="s">
        <v>503</v>
      </c>
      <c r="B172" s="664" t="s">
        <v>504</v>
      </c>
      <c r="C172" s="806" t="s">
        <v>29</v>
      </c>
      <c r="D172" s="806" t="s">
        <v>505</v>
      </c>
      <c r="E172" s="665" t="s">
        <v>31</v>
      </c>
      <c r="F172" s="668">
        <v>45</v>
      </c>
      <c r="G172" s="668">
        <v>10.08</v>
      </c>
      <c r="H172" s="668">
        <f>G172*(G2/100)+G172</f>
        <v>13.08384</v>
      </c>
      <c r="I172" s="668">
        <f t="shared" si="9"/>
        <v>453.6</v>
      </c>
      <c r="J172" s="668">
        <f t="shared" si="12"/>
        <v>588.77279999999996</v>
      </c>
      <c r="K172" s="672">
        <v>1.6976656491632896E-3</v>
      </c>
    </row>
    <row r="173" spans="1:13" ht="30" customHeight="1" x14ac:dyDescent="0.2">
      <c r="A173" s="806" t="s">
        <v>506</v>
      </c>
      <c r="B173" s="664" t="s">
        <v>507</v>
      </c>
      <c r="C173" s="806" t="s">
        <v>29</v>
      </c>
      <c r="D173" s="806" t="s">
        <v>508</v>
      </c>
      <c r="E173" s="665" t="s">
        <v>31</v>
      </c>
      <c r="F173" s="668">
        <v>10</v>
      </c>
      <c r="G173" s="668">
        <v>3.84</v>
      </c>
      <c r="H173" s="668">
        <f>G173*(G2/100)+G173</f>
        <v>4.9843200000000003</v>
      </c>
      <c r="I173" s="668">
        <f t="shared" si="9"/>
        <v>38.4</v>
      </c>
      <c r="J173" s="668">
        <f t="shared" si="12"/>
        <v>49.843200000000003</v>
      </c>
      <c r="K173" s="672">
        <v>1.4363531995978903E-4</v>
      </c>
    </row>
    <row r="174" spans="1:13" ht="30" customHeight="1" x14ac:dyDescent="0.2">
      <c r="A174" s="806" t="s">
        <v>509</v>
      </c>
      <c r="B174" s="664" t="s">
        <v>510</v>
      </c>
      <c r="C174" s="806" t="s">
        <v>29</v>
      </c>
      <c r="D174" s="806" t="s">
        <v>511</v>
      </c>
      <c r="E174" s="665" t="s">
        <v>31</v>
      </c>
      <c r="F174" s="668">
        <v>10</v>
      </c>
      <c r="G174" s="668">
        <v>16.96</v>
      </c>
      <c r="H174" s="668">
        <f>G174*(G2/100)+G174</f>
        <v>22.01408</v>
      </c>
      <c r="I174" s="668">
        <f t="shared" si="9"/>
        <v>169.60000000000002</v>
      </c>
      <c r="J174" s="668">
        <f t="shared" si="12"/>
        <v>220.14080000000001</v>
      </c>
      <c r="K174" s="672">
        <v>6.3482196632830452E-4</v>
      </c>
    </row>
    <row r="175" spans="1:13" ht="30" customHeight="1" x14ac:dyDescent="0.2">
      <c r="A175" s="806" t="s">
        <v>512</v>
      </c>
      <c r="B175" s="664" t="s">
        <v>513</v>
      </c>
      <c r="C175" s="806" t="s">
        <v>29</v>
      </c>
      <c r="D175" s="806" t="s">
        <v>514</v>
      </c>
      <c r="E175" s="665" t="s">
        <v>31</v>
      </c>
      <c r="F175" s="668">
        <v>10</v>
      </c>
      <c r="G175" s="668">
        <v>10.94</v>
      </c>
      <c r="H175" s="668">
        <f>G175*(G2/100)+G175</f>
        <v>14.200119999999998</v>
      </c>
      <c r="I175" s="668">
        <f t="shared" si="9"/>
        <v>109.39999999999999</v>
      </c>
      <c r="J175" s="668">
        <f t="shared" si="12"/>
        <v>142.00119999999998</v>
      </c>
      <c r="K175" s="672">
        <v>4.0956255892148682E-4</v>
      </c>
    </row>
    <row r="176" spans="1:13" ht="30" customHeight="1" x14ac:dyDescent="0.2">
      <c r="A176" s="806" t="s">
        <v>515</v>
      </c>
      <c r="B176" s="664" t="s">
        <v>516</v>
      </c>
      <c r="C176" s="806" t="s">
        <v>29</v>
      </c>
      <c r="D176" s="806" t="s">
        <v>517</v>
      </c>
      <c r="E176" s="665" t="s">
        <v>31</v>
      </c>
      <c r="F176" s="668">
        <v>1</v>
      </c>
      <c r="G176" s="668">
        <v>3.04</v>
      </c>
      <c r="H176" s="668">
        <f>G176*(G2/100)+G176</f>
        <v>3.9459200000000001</v>
      </c>
      <c r="I176" s="668">
        <f t="shared" si="9"/>
        <v>3.04</v>
      </c>
      <c r="J176" s="668">
        <f t="shared" si="12"/>
        <v>3.9459200000000001</v>
      </c>
      <c r="K176" s="672">
        <v>1.1363918888384915E-5</v>
      </c>
    </row>
    <row r="177" spans="1:13" ht="45" customHeight="1" x14ac:dyDescent="0.2">
      <c r="A177" s="806" t="s">
        <v>518</v>
      </c>
      <c r="B177" s="664" t="s">
        <v>519</v>
      </c>
      <c r="C177" s="806" t="s">
        <v>29</v>
      </c>
      <c r="D177" s="806" t="s">
        <v>520</v>
      </c>
      <c r="E177" s="665" t="s">
        <v>31</v>
      </c>
      <c r="F177" s="668">
        <v>1</v>
      </c>
      <c r="G177" s="668">
        <v>25.44</v>
      </c>
      <c r="H177" s="668">
        <f>G177*(G2/100)+G177</f>
        <v>33.021120000000003</v>
      </c>
      <c r="I177" s="668">
        <f t="shared" si="9"/>
        <v>25.44</v>
      </c>
      <c r="J177" s="668">
        <f t="shared" si="12"/>
        <v>33.021120000000003</v>
      </c>
      <c r="K177" s="672">
        <v>9.5237716166109119E-5</v>
      </c>
    </row>
    <row r="178" spans="1:13" ht="45" customHeight="1" x14ac:dyDescent="0.2">
      <c r="A178" s="806" t="s">
        <v>521</v>
      </c>
      <c r="B178" s="664" t="s">
        <v>522</v>
      </c>
      <c r="C178" s="806" t="s">
        <v>29</v>
      </c>
      <c r="D178" s="806" t="s">
        <v>523</v>
      </c>
      <c r="E178" s="665" t="s">
        <v>31</v>
      </c>
      <c r="F178" s="668">
        <v>1</v>
      </c>
      <c r="G178" s="668">
        <v>20.96</v>
      </c>
      <c r="H178" s="668">
        <f>G178*(G2/100)+G178</f>
        <v>27.20608</v>
      </c>
      <c r="I178" s="668">
        <f t="shared" si="9"/>
        <v>20.96</v>
      </c>
      <c r="J178" s="668">
        <f t="shared" si="12"/>
        <v>27.20608</v>
      </c>
      <c r="K178" s="672">
        <v>7.8451419737073533E-5</v>
      </c>
    </row>
    <row r="179" spans="1:13" ht="30" customHeight="1" x14ac:dyDescent="0.2">
      <c r="A179" s="806" t="s">
        <v>524</v>
      </c>
      <c r="B179" s="664" t="s">
        <v>525</v>
      </c>
      <c r="C179" s="806" t="s">
        <v>24</v>
      </c>
      <c r="D179" s="806" t="s">
        <v>526</v>
      </c>
      <c r="E179" s="665" t="s">
        <v>31</v>
      </c>
      <c r="F179" s="668">
        <v>6</v>
      </c>
      <c r="G179" s="668">
        <v>45.72</v>
      </c>
      <c r="H179" s="668">
        <f>G179*(G2/100)+G179</f>
        <v>59.344560000000001</v>
      </c>
      <c r="I179" s="668">
        <f t="shared" si="9"/>
        <v>274.32</v>
      </c>
      <c r="J179" s="668">
        <f t="shared" si="12"/>
        <v>356.06736000000001</v>
      </c>
      <c r="K179" s="672">
        <v>1.0269060104113111E-3</v>
      </c>
    </row>
    <row r="180" spans="1:13" ht="45" customHeight="1" x14ac:dyDescent="0.2">
      <c r="A180" s="806" t="s">
        <v>527</v>
      </c>
      <c r="B180" s="664" t="s">
        <v>528</v>
      </c>
      <c r="C180" s="806" t="s">
        <v>29</v>
      </c>
      <c r="D180" s="806" t="s">
        <v>529</v>
      </c>
      <c r="E180" s="665" t="s">
        <v>31</v>
      </c>
      <c r="F180" s="668">
        <v>45</v>
      </c>
      <c r="G180" s="668">
        <v>12.48</v>
      </c>
      <c r="H180" s="668">
        <f>G180*(G2/100)+G180</f>
        <v>16.19904</v>
      </c>
      <c r="I180" s="668">
        <f t="shared" si="9"/>
        <v>561.6</v>
      </c>
      <c r="J180" s="668">
        <f t="shared" si="12"/>
        <v>728.95680000000004</v>
      </c>
      <c r="K180" s="672">
        <v>2.1013155091707692E-3</v>
      </c>
    </row>
    <row r="181" spans="1:13" ht="30" customHeight="1" x14ac:dyDescent="0.2">
      <c r="A181" s="807" t="s">
        <v>530</v>
      </c>
      <c r="B181" s="807"/>
      <c r="C181" s="807"/>
      <c r="D181" s="807" t="s">
        <v>531</v>
      </c>
      <c r="E181" s="807"/>
      <c r="F181" s="700"/>
      <c r="G181" s="834"/>
      <c r="H181" s="834"/>
      <c r="I181" s="700">
        <f>SUM(I182:I187)</f>
        <v>42006.429999999993</v>
      </c>
      <c r="J181" s="700">
        <f>SUM(J182:J187)</f>
        <v>54524.346140000001</v>
      </c>
      <c r="K181" s="822">
        <v>0.15726062986452882</v>
      </c>
      <c r="M181" s="832">
        <f>J181</f>
        <v>54524.346140000001</v>
      </c>
    </row>
    <row r="182" spans="1:13" ht="90" customHeight="1" x14ac:dyDescent="0.2">
      <c r="A182" s="806" t="s">
        <v>532</v>
      </c>
      <c r="B182" s="664" t="s">
        <v>405</v>
      </c>
      <c r="C182" s="806" t="s">
        <v>24</v>
      </c>
      <c r="D182" s="806" t="s">
        <v>533</v>
      </c>
      <c r="E182" s="665" t="s">
        <v>38</v>
      </c>
      <c r="F182" s="668">
        <v>16</v>
      </c>
      <c r="G182" s="668">
        <v>803.5</v>
      </c>
      <c r="H182" s="668">
        <f>G182*(G2/100)+G182</f>
        <v>1042.943</v>
      </c>
      <c r="I182" s="668">
        <f t="shared" ref="I182:I187" si="13">G182*F182</f>
        <v>12856</v>
      </c>
      <c r="J182" s="668">
        <f t="shared" si="12"/>
        <v>16687.088</v>
      </c>
      <c r="K182" s="672">
        <v>4.8129484529754976E-2</v>
      </c>
    </row>
    <row r="183" spans="1:13" ht="90" customHeight="1" x14ac:dyDescent="0.2">
      <c r="A183" s="806" t="s">
        <v>534</v>
      </c>
      <c r="B183" s="664" t="s">
        <v>535</v>
      </c>
      <c r="C183" s="806" t="s">
        <v>24</v>
      </c>
      <c r="D183" s="806" t="s">
        <v>536</v>
      </c>
      <c r="E183" s="665" t="s">
        <v>38</v>
      </c>
      <c r="F183" s="668">
        <v>15</v>
      </c>
      <c r="G183" s="668">
        <v>803.5</v>
      </c>
      <c r="H183" s="668">
        <f>G183*(G2/100)+G183</f>
        <v>1042.943</v>
      </c>
      <c r="I183" s="668">
        <f t="shared" si="13"/>
        <v>12052.5</v>
      </c>
      <c r="J183" s="668">
        <f t="shared" si="12"/>
        <v>15644.145</v>
      </c>
      <c r="K183" s="672">
        <v>4.5121391746645291E-2</v>
      </c>
    </row>
    <row r="184" spans="1:13" ht="90" customHeight="1" x14ac:dyDescent="0.2">
      <c r="A184" s="806" t="s">
        <v>537</v>
      </c>
      <c r="B184" s="664" t="s">
        <v>538</v>
      </c>
      <c r="C184" s="806" t="s">
        <v>24</v>
      </c>
      <c r="D184" s="806" t="s">
        <v>539</v>
      </c>
      <c r="E184" s="665" t="s">
        <v>38</v>
      </c>
      <c r="F184" s="668">
        <v>11</v>
      </c>
      <c r="G184" s="668">
        <v>446.39</v>
      </c>
      <c r="H184" s="668">
        <f>G184*(G2/100)+G184</f>
        <v>579.41422</v>
      </c>
      <c r="I184" s="668">
        <f t="shared" si="13"/>
        <v>4910.29</v>
      </c>
      <c r="J184" s="668">
        <f t="shared" si="12"/>
        <v>6373.5564199999999</v>
      </c>
      <c r="K184" s="672">
        <v>1.8382753978251305E-2</v>
      </c>
    </row>
    <row r="185" spans="1:13" ht="90" customHeight="1" x14ac:dyDescent="0.2">
      <c r="A185" s="806" t="s">
        <v>540</v>
      </c>
      <c r="B185" s="664" t="s">
        <v>541</v>
      </c>
      <c r="C185" s="806" t="s">
        <v>24</v>
      </c>
      <c r="D185" s="806" t="s">
        <v>542</v>
      </c>
      <c r="E185" s="665" t="s">
        <v>38</v>
      </c>
      <c r="F185" s="668">
        <v>16</v>
      </c>
      <c r="G185" s="668">
        <v>446.39</v>
      </c>
      <c r="H185" s="668">
        <f>G185*(G2/100)+G185</f>
        <v>579.41422</v>
      </c>
      <c r="I185" s="668">
        <f t="shared" si="13"/>
        <v>7142.24</v>
      </c>
      <c r="J185" s="668">
        <f t="shared" si="12"/>
        <v>9270.62752</v>
      </c>
      <c r="K185" s="672">
        <v>2.6738551241092808E-2</v>
      </c>
    </row>
    <row r="186" spans="1:13" ht="45" customHeight="1" x14ac:dyDescent="0.2">
      <c r="A186" s="806" t="s">
        <v>543</v>
      </c>
      <c r="B186" s="664" t="s">
        <v>538</v>
      </c>
      <c r="C186" s="806" t="s">
        <v>24</v>
      </c>
      <c r="D186" s="806" t="s">
        <v>544</v>
      </c>
      <c r="E186" s="665" t="s">
        <v>61</v>
      </c>
      <c r="F186" s="668">
        <v>8</v>
      </c>
      <c r="G186" s="668">
        <v>524.73</v>
      </c>
      <c r="H186" s="668">
        <f>G186*(G2/100)+G186</f>
        <v>681.09954000000005</v>
      </c>
      <c r="I186" s="668">
        <f t="shared" si="13"/>
        <v>4197.84</v>
      </c>
      <c r="J186" s="668">
        <f t="shared" si="12"/>
        <v>5448.7963200000004</v>
      </c>
      <c r="K186" s="672">
        <v>1.5715434549624534E-2</v>
      </c>
    </row>
    <row r="187" spans="1:13" ht="45" customHeight="1" x14ac:dyDescent="0.2">
      <c r="A187" s="806" t="s">
        <v>545</v>
      </c>
      <c r="B187" s="664" t="s">
        <v>541</v>
      </c>
      <c r="C187" s="806" t="s">
        <v>24</v>
      </c>
      <c r="D187" s="806" t="s">
        <v>546</v>
      </c>
      <c r="E187" s="665" t="s">
        <v>61</v>
      </c>
      <c r="F187" s="668">
        <v>2</v>
      </c>
      <c r="G187" s="668">
        <v>423.78</v>
      </c>
      <c r="H187" s="668">
        <f>G187*(G2/100)+G187</f>
        <v>550.06643999999994</v>
      </c>
      <c r="I187" s="668">
        <f t="shared" si="13"/>
        <v>847.56</v>
      </c>
      <c r="J187" s="668">
        <f t="shared" si="12"/>
        <v>1100.1328799999999</v>
      </c>
      <c r="K187" s="672">
        <v>3.1730138191599019E-3</v>
      </c>
    </row>
    <row r="188" spans="1:13" ht="30" customHeight="1" x14ac:dyDescent="0.2">
      <c r="A188" s="807" t="s">
        <v>547</v>
      </c>
      <c r="B188" s="807"/>
      <c r="C188" s="807"/>
      <c r="D188" s="807" t="s">
        <v>548</v>
      </c>
      <c r="E188" s="807"/>
      <c r="F188" s="700"/>
      <c r="G188" s="834"/>
      <c r="H188" s="834"/>
      <c r="I188" s="700">
        <f>SUM(I189:I190)</f>
        <v>2429.02</v>
      </c>
      <c r="J188" s="700">
        <f>SUM(J189:J190)</f>
        <v>3152.8679600000005</v>
      </c>
      <c r="K188" s="822">
        <v>9.0863184242755465E-3</v>
      </c>
      <c r="M188" s="832">
        <f>J188</f>
        <v>3152.8679600000005</v>
      </c>
    </row>
    <row r="189" spans="1:13" ht="30" customHeight="1" x14ac:dyDescent="0.2">
      <c r="A189" s="806" t="s">
        <v>549</v>
      </c>
      <c r="B189" s="664" t="s">
        <v>550</v>
      </c>
      <c r="C189" s="806" t="s">
        <v>24</v>
      </c>
      <c r="D189" s="806" t="s">
        <v>551</v>
      </c>
      <c r="E189" s="665" t="s">
        <v>31</v>
      </c>
      <c r="F189" s="668">
        <v>568</v>
      </c>
      <c r="G189" s="668">
        <v>3.27</v>
      </c>
      <c r="H189" s="668">
        <f>G189*(G2/100)+G189</f>
        <v>4.2444600000000001</v>
      </c>
      <c r="I189" s="668">
        <f t="shared" ref="I189:I190" si="14">G189*F189</f>
        <v>1857.36</v>
      </c>
      <c r="J189" s="668">
        <f t="shared" si="12"/>
        <v>2410.8532800000003</v>
      </c>
      <c r="K189" s="672">
        <v>6.9461809993084161E-3</v>
      </c>
    </row>
    <row r="190" spans="1:13" ht="30" customHeight="1" x14ac:dyDescent="0.2">
      <c r="A190" s="806" t="s">
        <v>552</v>
      </c>
      <c r="B190" s="664" t="s">
        <v>23</v>
      </c>
      <c r="C190" s="806" t="s">
        <v>24</v>
      </c>
      <c r="D190" s="806" t="s">
        <v>553</v>
      </c>
      <c r="E190" s="665" t="s">
        <v>26</v>
      </c>
      <c r="F190" s="668">
        <v>1</v>
      </c>
      <c r="G190" s="668">
        <v>571.66</v>
      </c>
      <c r="H190" s="668">
        <f>G190*(G2/100)+G190</f>
        <v>742.01468</v>
      </c>
      <c r="I190" s="668">
        <f t="shared" si="14"/>
        <v>571.66</v>
      </c>
      <c r="J190" s="668">
        <f t="shared" si="12"/>
        <v>742.01468</v>
      </c>
      <c r="K190" s="672">
        <v>2.1401374249671299E-3</v>
      </c>
    </row>
    <row r="191" spans="1:13" ht="30" customHeight="1" x14ac:dyDescent="0.2">
      <c r="A191" s="807" t="s">
        <v>554</v>
      </c>
      <c r="B191" s="807"/>
      <c r="C191" s="807"/>
      <c r="D191" s="807" t="s">
        <v>555</v>
      </c>
      <c r="E191" s="807"/>
      <c r="F191" s="700"/>
      <c r="G191" s="834"/>
      <c r="H191" s="834"/>
      <c r="I191" s="700">
        <f>SUM(I192:I195)</f>
        <v>60982.42</v>
      </c>
      <c r="J191" s="700">
        <f>SUM(J192:J195)</f>
        <v>79155.181159999993</v>
      </c>
      <c r="K191" s="822">
        <v>0.18953470751378279</v>
      </c>
      <c r="M191" s="832">
        <f>J191</f>
        <v>79155.181159999993</v>
      </c>
    </row>
    <row r="192" spans="1:13" ht="30" customHeight="1" x14ac:dyDescent="0.2">
      <c r="A192" s="806" t="s">
        <v>556</v>
      </c>
      <c r="B192" s="664" t="s">
        <v>557</v>
      </c>
      <c r="C192" s="806" t="s">
        <v>29</v>
      </c>
      <c r="D192" s="806" t="s">
        <v>558</v>
      </c>
      <c r="E192" s="665" t="s">
        <v>559</v>
      </c>
      <c r="F192" s="668">
        <v>360</v>
      </c>
      <c r="G192" s="668">
        <v>97.91</v>
      </c>
      <c r="H192" s="668">
        <f>G192*(G2/100)+G192</f>
        <v>127.08717999999999</v>
      </c>
      <c r="I192" s="668">
        <f t="shared" ref="I192:I195" si="15">G192*F192</f>
        <v>35247.599999999999</v>
      </c>
      <c r="J192" s="668">
        <f t="shared" si="12"/>
        <v>45751.3848</v>
      </c>
      <c r="K192" s="672">
        <v>0.13195067320836137</v>
      </c>
    </row>
    <row r="193" spans="1:13" ht="30" customHeight="1" x14ac:dyDescent="0.2">
      <c r="A193" s="806" t="s">
        <v>560</v>
      </c>
      <c r="B193" s="664" t="s">
        <v>561</v>
      </c>
      <c r="C193" s="806" t="s">
        <v>29</v>
      </c>
      <c r="D193" s="806" t="s">
        <v>562</v>
      </c>
      <c r="E193" s="665" t="s">
        <v>559</v>
      </c>
      <c r="F193" s="668">
        <v>732</v>
      </c>
      <c r="G193" s="668">
        <v>20.74</v>
      </c>
      <c r="H193" s="668">
        <f>G193*(G2/100)+G193</f>
        <v>26.920519999999996</v>
      </c>
      <c r="I193" s="668">
        <f t="shared" si="15"/>
        <v>15181.679999999998</v>
      </c>
      <c r="J193" s="668">
        <f t="shared" si="12"/>
        <v>19705.820639999998</v>
      </c>
      <c r="K193" s="672">
        <v>5.6835284725871994E-2</v>
      </c>
      <c r="M193" s="831">
        <f>SUM(M5:M191)</f>
        <v>360172.8514472</v>
      </c>
    </row>
    <row r="194" spans="1:13" ht="30" customHeight="1" x14ac:dyDescent="0.2">
      <c r="A194" s="806" t="s">
        <v>563</v>
      </c>
      <c r="B194" s="664" t="s">
        <v>73</v>
      </c>
      <c r="C194" s="806" t="s">
        <v>24</v>
      </c>
      <c r="D194" s="806" t="s">
        <v>564</v>
      </c>
      <c r="E194" s="665" t="s">
        <v>99</v>
      </c>
      <c r="F194" s="668">
        <v>1</v>
      </c>
      <c r="G194" s="668">
        <v>200</v>
      </c>
      <c r="H194" s="668">
        <f>G194*(G2/100)+G194</f>
        <v>259.60000000000002</v>
      </c>
      <c r="I194" s="668">
        <f t="shared" ref="I194" si="16">G194*F194</f>
        <v>200</v>
      </c>
      <c r="J194" s="668">
        <f t="shared" ref="J194" si="17">F194*H194</f>
        <v>259.60000000000002</v>
      </c>
      <c r="K194" s="672">
        <v>7.4874957954942239E-4</v>
      </c>
    </row>
    <row r="195" spans="1:13" ht="30" customHeight="1" x14ac:dyDescent="0.2">
      <c r="A195" s="806" t="s">
        <v>565</v>
      </c>
      <c r="B195" s="664">
        <v>34</v>
      </c>
      <c r="C195" s="806" t="s">
        <v>24</v>
      </c>
      <c r="D195" s="806" t="s">
        <v>566</v>
      </c>
      <c r="E195" s="665" t="s">
        <v>99</v>
      </c>
      <c r="F195" s="668">
        <v>1</v>
      </c>
      <c r="G195" s="668">
        <v>10353.14</v>
      </c>
      <c r="H195" s="668">
        <f>G195*(G2/100)+G195</f>
        <v>13438.37572</v>
      </c>
      <c r="I195" s="668">
        <f t="shared" si="15"/>
        <v>10353.14</v>
      </c>
      <c r="J195" s="668">
        <f t="shared" si="12"/>
        <v>13438.37572</v>
      </c>
      <c r="K195" s="672">
        <v>3.73E-2</v>
      </c>
      <c r="M195" s="29">
        <f>M193-H197</f>
        <v>82689.915047199989</v>
      </c>
    </row>
    <row r="196" spans="1:13" x14ac:dyDescent="0.2">
      <c r="A196" s="798"/>
      <c r="B196" s="798"/>
      <c r="C196" s="798"/>
      <c r="D196" s="798"/>
      <c r="E196" s="798"/>
      <c r="F196" s="798"/>
      <c r="G196" s="798"/>
      <c r="H196" s="798"/>
      <c r="I196" s="804"/>
      <c r="J196" s="798"/>
      <c r="K196" s="798"/>
    </row>
    <row r="197" spans="1:13" x14ac:dyDescent="0.2">
      <c r="A197" s="839"/>
      <c r="B197" s="839"/>
      <c r="C197" s="839"/>
      <c r="D197" s="666"/>
      <c r="E197" s="799"/>
      <c r="F197" s="848" t="s">
        <v>567</v>
      </c>
      <c r="G197" s="839"/>
      <c r="H197" s="849">
        <f>I5+I11+I30+I40+I42+I47+I85+I123+I134+I140+I144+I148+I159+I165+I167+I169+I181+I188+I191</f>
        <v>277482.93640000001</v>
      </c>
      <c r="I197" s="849"/>
      <c r="J197" s="849"/>
      <c r="K197" s="849"/>
      <c r="M197" s="29"/>
    </row>
    <row r="198" spans="1:13" x14ac:dyDescent="0.2">
      <c r="A198" s="839"/>
      <c r="B198" s="839"/>
      <c r="C198" s="839"/>
      <c r="D198" s="666"/>
      <c r="E198" s="799"/>
      <c r="F198" s="848" t="s">
        <v>568</v>
      </c>
      <c r="G198" s="839"/>
      <c r="H198" s="849">
        <f>H199-H197</f>
        <v>82689.915047199989</v>
      </c>
      <c r="I198" s="849"/>
      <c r="J198" s="849"/>
      <c r="K198" s="849"/>
      <c r="M198" s="29"/>
    </row>
    <row r="199" spans="1:13" x14ac:dyDescent="0.2">
      <c r="A199" s="839"/>
      <c r="B199" s="839"/>
      <c r="C199" s="839"/>
      <c r="D199" s="666"/>
      <c r="E199" s="799"/>
      <c r="F199" s="840" t="s">
        <v>569</v>
      </c>
      <c r="G199" s="841"/>
      <c r="H199" s="842">
        <f>J5+J11+J30+J40+J42+J47+J85+J123+J134+J140+J144+J148+J159+J165+J167+J169+J181+J188+J191</f>
        <v>360172.8514472</v>
      </c>
      <c r="I199" s="842"/>
      <c r="J199" s="842"/>
      <c r="K199" s="842"/>
      <c r="M199" s="29"/>
    </row>
    <row r="200" spans="1:13" ht="60" customHeight="1" x14ac:dyDescent="0.2">
      <c r="A200" s="667"/>
      <c r="B200" s="667"/>
      <c r="C200" s="667"/>
      <c r="D200" s="667"/>
      <c r="E200" s="667"/>
      <c r="F200" s="667"/>
      <c r="G200" s="667"/>
      <c r="H200" s="667"/>
      <c r="I200" s="799"/>
      <c r="J200" s="667"/>
      <c r="K200" s="667"/>
    </row>
    <row r="201" spans="1:13" ht="69.95" customHeight="1" x14ac:dyDescent="0.2">
      <c r="A201" s="843" t="s">
        <v>570</v>
      </c>
      <c r="B201" s="844"/>
      <c r="C201" s="844"/>
      <c r="D201" s="844"/>
      <c r="E201" s="844"/>
      <c r="F201" s="844"/>
      <c r="G201" s="844"/>
      <c r="H201" s="844"/>
      <c r="I201" s="844"/>
      <c r="J201" s="844"/>
      <c r="K201" s="844"/>
    </row>
    <row r="204" spans="1:13" ht="15.75" customHeight="1" x14ac:dyDescent="0.2"/>
  </sheetData>
  <mergeCells count="18">
    <mergeCell ref="B1:C1"/>
    <mergeCell ref="E1:F1"/>
    <mergeCell ref="G1:H1"/>
    <mergeCell ref="J1:K1"/>
    <mergeCell ref="E2:F2"/>
    <mergeCell ref="G2:H2"/>
    <mergeCell ref="J2:K2"/>
    <mergeCell ref="A199:C199"/>
    <mergeCell ref="F199:G199"/>
    <mergeCell ref="H199:K199"/>
    <mergeCell ref="A201:K201"/>
    <mergeCell ref="A3:K3"/>
    <mergeCell ref="A197:C197"/>
    <mergeCell ref="F197:G197"/>
    <mergeCell ref="H197:K197"/>
    <mergeCell ref="A198:C198"/>
    <mergeCell ref="F198:G198"/>
    <mergeCell ref="H198:K198"/>
  </mergeCells>
  <pageMargins left="0.5" right="0.5" top="1" bottom="1" header="0.5" footer="0.5"/>
  <pageSetup paperSize="9" scale="79" fitToHeight="0" orientation="landscape" r:id="rId1"/>
  <headerFooter>
    <oddHeader>&amp;L &amp;CMINISTÉRIO DA FAZENDA
RECEITA FEDERAL DO BRASIL</oddHeader>
    <oddFooter xml:space="preserve">&amp;L &amp;C
      mercia.freitas@rfb.gov.br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26"/>
  <sheetViews>
    <sheetView workbookViewId="0">
      <selection activeCell="C5" sqref="C5:C23"/>
    </sheetView>
  </sheetViews>
  <sheetFormatPr defaultRowHeight="14.25" x14ac:dyDescent="0.2"/>
  <cols>
    <col min="3" max="3" width="9.875" style="29" bestFit="1" customWidth="1"/>
    <col min="5" max="5" width="9.875" style="29" bestFit="1" customWidth="1"/>
  </cols>
  <sheetData>
    <row r="4" spans="3:5" x14ac:dyDescent="0.2">
      <c r="C4" s="29" t="s">
        <v>1378</v>
      </c>
      <c r="E4" s="29" t="s">
        <v>1379</v>
      </c>
    </row>
    <row r="5" spans="3:5" x14ac:dyDescent="0.2">
      <c r="C5" s="29">
        <v>3545.33</v>
      </c>
      <c r="E5" s="29">
        <v>3545.3312400000004</v>
      </c>
    </row>
    <row r="6" spans="3:5" x14ac:dyDescent="0.2">
      <c r="C6" s="29">
        <v>38138.559999999998</v>
      </c>
      <c r="E6" s="29">
        <v>38138.563009800011</v>
      </c>
    </row>
    <row r="7" spans="3:5" x14ac:dyDescent="0.2">
      <c r="C7" s="29">
        <v>34258.11</v>
      </c>
      <c r="E7" s="29">
        <v>34258.105822600002</v>
      </c>
    </row>
    <row r="8" spans="3:5" x14ac:dyDescent="0.2">
      <c r="C8" s="29">
        <v>157.76</v>
      </c>
      <c r="E8" s="29">
        <v>157.75891999999999</v>
      </c>
    </row>
    <row r="9" spans="3:5" x14ac:dyDescent="0.2">
      <c r="C9" s="29">
        <v>2554.75</v>
      </c>
      <c r="E9" s="29">
        <v>2554.7495599999997</v>
      </c>
    </row>
    <row r="10" spans="3:5" x14ac:dyDescent="0.2">
      <c r="C10" s="29">
        <v>1385.11</v>
      </c>
      <c r="E10" s="29">
        <v>1385.1087800000007</v>
      </c>
    </row>
    <row r="11" spans="3:5" x14ac:dyDescent="0.2">
      <c r="C11" s="29">
        <v>4734.83</v>
      </c>
      <c r="E11" s="29">
        <v>4734.8314200000004</v>
      </c>
    </row>
    <row r="12" spans="3:5" x14ac:dyDescent="0.2">
      <c r="C12" s="29">
        <v>6956.29</v>
      </c>
      <c r="E12" s="29">
        <v>6956.2935200000002</v>
      </c>
    </row>
    <row r="13" spans="3:5" x14ac:dyDescent="0.2">
      <c r="C13" s="29">
        <v>734.62</v>
      </c>
      <c r="E13" s="29">
        <v>734.6160799999999</v>
      </c>
    </row>
    <row r="14" spans="3:5" x14ac:dyDescent="0.2">
      <c r="C14" s="29">
        <v>400.47</v>
      </c>
      <c r="E14" s="29">
        <v>400.47193999999996</v>
      </c>
    </row>
    <row r="15" spans="3:5" x14ac:dyDescent="0.2">
      <c r="C15" s="29">
        <v>10548.07</v>
      </c>
      <c r="E15" s="29">
        <v>10548.067200000001</v>
      </c>
    </row>
    <row r="16" spans="3:5" x14ac:dyDescent="0.2">
      <c r="C16" s="29">
        <v>108400.8</v>
      </c>
      <c r="E16" s="29">
        <v>108400.7989548</v>
      </c>
    </row>
    <row r="17" spans="3:5" x14ac:dyDescent="0.2">
      <c r="C17" s="29">
        <v>5527.88</v>
      </c>
      <c r="E17" s="29">
        <v>5527.8834600000009</v>
      </c>
    </row>
    <row r="18" spans="3:5" x14ac:dyDescent="0.2">
      <c r="C18" s="29">
        <v>1057.8699999999999</v>
      </c>
      <c r="E18" s="29">
        <v>1057.8700000000001</v>
      </c>
    </row>
    <row r="19" spans="3:5" x14ac:dyDescent="0.2">
      <c r="C19" s="29">
        <v>1750.35</v>
      </c>
      <c r="E19" s="29">
        <v>1750.3530000000001</v>
      </c>
    </row>
    <row r="20" spans="3:5" x14ac:dyDescent="0.2">
      <c r="C20" s="29">
        <v>3189.65</v>
      </c>
      <c r="E20" s="29">
        <v>3189.6532799999995</v>
      </c>
    </row>
    <row r="21" spans="3:5" x14ac:dyDescent="0.2">
      <c r="C21" s="29">
        <v>54524.35</v>
      </c>
      <c r="E21" s="29">
        <v>54524.346140000001</v>
      </c>
    </row>
    <row r="22" spans="3:5" x14ac:dyDescent="0.2">
      <c r="C22" s="29">
        <v>3152.87</v>
      </c>
      <c r="E22" s="29">
        <v>3152.8679600000005</v>
      </c>
    </row>
    <row r="23" spans="3:5" x14ac:dyDescent="0.2">
      <c r="C23" s="29">
        <v>79155.179999999993</v>
      </c>
      <c r="E23" s="29">
        <v>79155.181159999993</v>
      </c>
    </row>
    <row r="24" spans="3:5" x14ac:dyDescent="0.2">
      <c r="C24" s="973">
        <f>SUM(C5:C23)</f>
        <v>360172.85</v>
      </c>
      <c r="D24" s="972"/>
      <c r="E24" s="973">
        <f>SUM(E5:E23)</f>
        <v>360172.8514472</v>
      </c>
    </row>
    <row r="26" spans="3:5" x14ac:dyDescent="0.2">
      <c r="C26" s="29">
        <v>82689.915047199989</v>
      </c>
      <c r="E26" s="29">
        <v>82689.915047199989</v>
      </c>
    </row>
  </sheetData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topLeftCell="A37" workbookViewId="0">
      <selection activeCell="H63" sqref="H63"/>
    </sheetView>
  </sheetViews>
  <sheetFormatPr defaultRowHeight="14.25" x14ac:dyDescent="0.2"/>
  <cols>
    <col min="1" max="1" width="3.625" style="634" customWidth="1"/>
    <col min="2" max="2" width="44.875" style="634" customWidth="1"/>
    <col min="3" max="3" width="7.625" style="634" customWidth="1"/>
    <col min="4" max="4" width="10.75" style="634" customWidth="1"/>
    <col min="5" max="5" width="11.375" style="634" customWidth="1"/>
    <col min="6" max="6" width="13.75" style="634" customWidth="1"/>
    <col min="7" max="7" width="14.75" style="634" customWidth="1"/>
    <col min="8" max="8" width="13" style="634" customWidth="1"/>
    <col min="9" max="10" width="12.5" style="634" customWidth="1"/>
    <col min="11" max="11" width="15.5" style="634" customWidth="1"/>
  </cols>
  <sheetData>
    <row r="1" spans="1:11" x14ac:dyDescent="0.2">
      <c r="A1" s="965" t="s">
        <v>1286</v>
      </c>
      <c r="B1" s="965"/>
      <c r="C1" s="965"/>
      <c r="D1" s="965"/>
      <c r="E1" s="965"/>
      <c r="F1" s="965"/>
      <c r="G1" s="965"/>
      <c r="H1" s="965"/>
      <c r="I1" s="965"/>
      <c r="J1" s="965"/>
      <c r="K1" s="965"/>
    </row>
    <row r="2" spans="1:11" x14ac:dyDescent="0.2">
      <c r="A2" s="620" t="s">
        <v>1231</v>
      </c>
      <c r="B2" s="620" t="s">
        <v>1287</v>
      </c>
      <c r="C2" s="966" t="s">
        <v>1288</v>
      </c>
      <c r="D2" s="966"/>
      <c r="E2" s="966"/>
      <c r="F2" s="966"/>
      <c r="G2" s="966"/>
      <c r="H2" s="967" t="s">
        <v>1289</v>
      </c>
      <c r="I2" s="967" t="s">
        <v>1290</v>
      </c>
      <c r="J2" s="967" t="s">
        <v>1291</v>
      </c>
      <c r="K2" s="967" t="s">
        <v>1292</v>
      </c>
    </row>
    <row r="3" spans="1:11" ht="18.75" x14ac:dyDescent="0.2">
      <c r="A3" s="620"/>
      <c r="B3" s="621" t="s">
        <v>1293</v>
      </c>
      <c r="C3" s="622" t="s">
        <v>1294</v>
      </c>
      <c r="D3" s="622" t="s">
        <v>1295</v>
      </c>
      <c r="E3" s="622" t="s">
        <v>1296</v>
      </c>
      <c r="F3" s="622" t="s">
        <v>1297</v>
      </c>
      <c r="G3" s="622" t="s">
        <v>1298</v>
      </c>
      <c r="H3" s="967"/>
      <c r="I3" s="967" t="s">
        <v>1290</v>
      </c>
      <c r="J3" s="967" t="s">
        <v>1292</v>
      </c>
      <c r="K3" s="967" t="s">
        <v>1292</v>
      </c>
    </row>
    <row r="4" spans="1:11" x14ac:dyDescent="0.2">
      <c r="A4" s="621" t="s">
        <v>1231</v>
      </c>
      <c r="B4" s="621" t="s">
        <v>1299</v>
      </c>
      <c r="C4" s="623"/>
      <c r="D4" s="623"/>
      <c r="E4" s="623"/>
      <c r="F4" s="624"/>
      <c r="G4" s="620"/>
      <c r="H4" s="620"/>
      <c r="I4" s="620"/>
      <c r="J4" s="620"/>
      <c r="K4" s="620"/>
    </row>
    <row r="5" spans="1:11" x14ac:dyDescent="0.2">
      <c r="A5" s="621" t="s">
        <v>748</v>
      </c>
      <c r="B5" s="625" t="s">
        <v>1300</v>
      </c>
      <c r="C5" s="623"/>
      <c r="D5" s="623"/>
      <c r="E5" s="623"/>
      <c r="F5" s="624"/>
      <c r="G5" s="620"/>
      <c r="H5" s="620"/>
      <c r="I5" s="620"/>
      <c r="J5" s="620"/>
      <c r="K5" s="620"/>
    </row>
    <row r="6" spans="1:11" x14ac:dyDescent="0.2">
      <c r="A6" s="621" t="s">
        <v>753</v>
      </c>
      <c r="B6" s="625" t="s">
        <v>1301</v>
      </c>
      <c r="C6" s="623"/>
      <c r="D6" s="623"/>
      <c r="E6" s="623"/>
      <c r="F6" s="624"/>
      <c r="G6" s="620"/>
      <c r="H6" s="620"/>
      <c r="I6" s="620"/>
      <c r="J6" s="620"/>
      <c r="K6" s="620"/>
    </row>
    <row r="7" spans="1:11" x14ac:dyDescent="0.2">
      <c r="A7" s="621" t="s">
        <v>999</v>
      </c>
      <c r="B7" s="621" t="s">
        <v>1302</v>
      </c>
      <c r="C7" s="623"/>
      <c r="D7" s="623"/>
      <c r="E7" s="623"/>
      <c r="F7" s="624"/>
      <c r="G7" s="620"/>
      <c r="H7" s="620"/>
      <c r="I7" s="620"/>
      <c r="J7" s="620"/>
      <c r="K7" s="620"/>
    </row>
    <row r="8" spans="1:11" x14ac:dyDescent="0.2">
      <c r="A8" s="620" t="s">
        <v>1000</v>
      </c>
      <c r="B8" s="620" t="s">
        <v>1303</v>
      </c>
      <c r="C8" s="623" t="s">
        <v>1304</v>
      </c>
      <c r="D8" s="623"/>
      <c r="E8" s="623"/>
      <c r="F8" s="624"/>
      <c r="G8" s="620"/>
      <c r="H8" s="620"/>
      <c r="I8" s="620"/>
      <c r="J8" s="620"/>
      <c r="K8" s="620"/>
    </row>
    <row r="9" spans="1:11" x14ac:dyDescent="0.2">
      <c r="A9" s="620" t="s">
        <v>1015</v>
      </c>
      <c r="B9" s="620" t="s">
        <v>1305</v>
      </c>
      <c r="C9" s="623"/>
      <c r="D9" s="623"/>
      <c r="E9" s="623"/>
      <c r="F9" s="624"/>
      <c r="G9" s="620"/>
      <c r="H9" s="620"/>
      <c r="I9" s="620"/>
      <c r="J9" s="620"/>
      <c r="K9" s="620"/>
    </row>
    <row r="10" spans="1:11" x14ac:dyDescent="0.2">
      <c r="A10" s="620" t="s">
        <v>1017</v>
      </c>
      <c r="B10" s="620" t="s">
        <v>1306</v>
      </c>
      <c r="C10" s="623"/>
      <c r="D10" s="623"/>
      <c r="E10" s="623"/>
      <c r="F10" s="624"/>
      <c r="G10" s="620"/>
      <c r="H10" s="620"/>
      <c r="I10" s="620"/>
      <c r="J10" s="620"/>
      <c r="K10" s="620"/>
    </row>
    <row r="11" spans="1:11" x14ac:dyDescent="0.2">
      <c r="A11" s="621" t="s">
        <v>1052</v>
      </c>
      <c r="B11" s="621" t="s">
        <v>1307</v>
      </c>
      <c r="C11" s="623"/>
      <c r="D11" s="623"/>
      <c r="E11" s="623"/>
      <c r="F11" s="624"/>
      <c r="G11" s="620"/>
      <c r="H11" s="620"/>
      <c r="I11" s="620"/>
      <c r="J11" s="620"/>
      <c r="K11" s="620"/>
    </row>
    <row r="12" spans="1:11" x14ac:dyDescent="0.2">
      <c r="A12" s="620" t="s">
        <v>1308</v>
      </c>
      <c r="B12" s="620"/>
      <c r="C12" s="623"/>
      <c r="D12" s="623"/>
      <c r="E12" s="623"/>
      <c r="F12" s="624"/>
      <c r="G12" s="620"/>
      <c r="H12" s="620"/>
      <c r="I12" s="620"/>
      <c r="J12" s="620"/>
      <c r="K12" s="620"/>
    </row>
    <row r="13" spans="1:11" x14ac:dyDescent="0.2">
      <c r="A13" s="620" t="s">
        <v>1272</v>
      </c>
      <c r="B13" s="620" t="s">
        <v>1309</v>
      </c>
      <c r="C13" s="623"/>
      <c r="D13" s="623"/>
      <c r="E13" s="623"/>
      <c r="F13" s="624"/>
      <c r="G13" s="620"/>
      <c r="H13" s="620"/>
      <c r="I13" s="620"/>
      <c r="J13" s="620"/>
      <c r="K13" s="620"/>
    </row>
    <row r="14" spans="1:11" x14ac:dyDescent="0.2">
      <c r="A14" s="621" t="s">
        <v>1310</v>
      </c>
      <c r="B14" s="621"/>
      <c r="C14" s="623"/>
      <c r="D14" s="623"/>
      <c r="E14" s="623"/>
      <c r="F14" s="624"/>
      <c r="G14" s="620"/>
      <c r="H14" s="620"/>
      <c r="I14" s="620"/>
      <c r="J14" s="620"/>
      <c r="K14" s="620"/>
    </row>
    <row r="15" spans="1:11" x14ac:dyDescent="0.2">
      <c r="A15" s="626"/>
      <c r="B15" s="626"/>
      <c r="C15" s="627"/>
      <c r="D15" s="628"/>
      <c r="E15" s="629"/>
      <c r="F15" s="629"/>
      <c r="G15" s="629"/>
      <c r="H15" s="630"/>
      <c r="I15" s="630"/>
      <c r="J15" s="630"/>
      <c r="K15" s="631"/>
    </row>
    <row r="16" spans="1:11" x14ac:dyDescent="0.2">
      <c r="A16" s="632" t="s">
        <v>1231</v>
      </c>
      <c r="B16" s="632" t="s">
        <v>1288</v>
      </c>
      <c r="C16" s="620" t="s">
        <v>1311</v>
      </c>
      <c r="D16" s="620" t="s">
        <v>1312</v>
      </c>
      <c r="E16" s="620" t="s">
        <v>1313</v>
      </c>
      <c r="F16" s="620"/>
      <c r="G16" s="620"/>
      <c r="H16" s="620"/>
      <c r="I16" s="620"/>
      <c r="J16" s="620"/>
      <c r="K16" s="620"/>
    </row>
    <row r="17" spans="1:11" x14ac:dyDescent="0.2">
      <c r="A17" s="620" t="s">
        <v>748</v>
      </c>
      <c r="B17" s="620" t="s">
        <v>1314</v>
      </c>
      <c r="C17" s="633" t="s">
        <v>1315</v>
      </c>
      <c r="D17" s="620"/>
      <c r="E17" s="620" t="s">
        <v>1304</v>
      </c>
      <c r="F17" s="620"/>
      <c r="G17" s="620"/>
      <c r="H17" s="620"/>
      <c r="I17" s="620"/>
      <c r="J17" s="620"/>
      <c r="K17" s="620"/>
    </row>
    <row r="18" spans="1:11" x14ac:dyDescent="0.2">
      <c r="A18" s="620" t="s">
        <v>753</v>
      </c>
      <c r="B18" s="633" t="s">
        <v>1316</v>
      </c>
      <c r="C18" s="633" t="s">
        <v>1317</v>
      </c>
      <c r="D18" s="620"/>
      <c r="E18" s="620" t="s">
        <v>1304</v>
      </c>
      <c r="F18" s="620"/>
      <c r="G18" s="620"/>
      <c r="H18" s="620"/>
      <c r="I18" s="620"/>
      <c r="J18" s="620"/>
      <c r="K18" s="620"/>
    </row>
    <row r="19" spans="1:11" ht="19.5" x14ac:dyDescent="0.2">
      <c r="A19" s="620" t="s">
        <v>761</v>
      </c>
      <c r="B19" s="633" t="s">
        <v>1318</v>
      </c>
      <c r="C19" s="633" t="s">
        <v>1319</v>
      </c>
      <c r="D19" s="620"/>
      <c r="E19" s="620" t="s">
        <v>1304</v>
      </c>
      <c r="F19" s="620"/>
      <c r="G19" s="620"/>
      <c r="H19" s="620"/>
      <c r="I19" s="620"/>
      <c r="J19" s="620"/>
      <c r="K19" s="620"/>
    </row>
    <row r="20" spans="1:11" x14ac:dyDescent="0.2">
      <c r="A20" s="632" t="s">
        <v>999</v>
      </c>
      <c r="B20" s="632" t="s">
        <v>1320</v>
      </c>
      <c r="C20" s="620"/>
      <c r="D20" s="620"/>
      <c r="E20" s="620"/>
      <c r="F20" s="620"/>
      <c r="G20" s="620"/>
      <c r="H20" s="620"/>
      <c r="I20" s="620"/>
      <c r="J20" s="620"/>
      <c r="K20" s="620"/>
    </row>
    <row r="21" spans="1:11" x14ac:dyDescent="0.2">
      <c r="A21" s="620" t="s">
        <v>1000</v>
      </c>
      <c r="B21" s="620" t="s">
        <v>1314</v>
      </c>
      <c r="C21" s="620"/>
      <c r="D21" s="620"/>
      <c r="E21" s="620"/>
      <c r="F21" s="620"/>
      <c r="G21" s="620"/>
      <c r="H21" s="620"/>
      <c r="I21" s="620"/>
      <c r="J21" s="620"/>
      <c r="K21" s="620"/>
    </row>
    <row r="22" spans="1:11" x14ac:dyDescent="0.2">
      <c r="A22" s="620" t="s">
        <v>1017</v>
      </c>
      <c r="B22" s="633" t="s">
        <v>1316</v>
      </c>
      <c r="C22" s="620"/>
      <c r="D22" s="620"/>
      <c r="E22" s="620"/>
      <c r="F22" s="620"/>
      <c r="G22" s="620"/>
      <c r="H22" s="620"/>
      <c r="I22" s="620"/>
      <c r="J22" s="620"/>
      <c r="K22" s="620"/>
    </row>
    <row r="23" spans="1:11" x14ac:dyDescent="0.2">
      <c r="A23" s="620" t="s">
        <v>1020</v>
      </c>
      <c r="B23" s="620" t="s">
        <v>1321</v>
      </c>
      <c r="C23" s="620"/>
      <c r="D23" s="620"/>
      <c r="E23" s="620"/>
      <c r="F23" s="620"/>
      <c r="G23" s="620"/>
      <c r="H23" s="620"/>
      <c r="I23" s="620"/>
      <c r="J23" s="620"/>
      <c r="K23" s="620"/>
    </row>
    <row r="24" spans="1:11" x14ac:dyDescent="0.2">
      <c r="A24" s="632" t="s">
        <v>1052</v>
      </c>
      <c r="B24" s="632" t="s">
        <v>1322</v>
      </c>
      <c r="C24" s="620"/>
      <c r="D24" s="620"/>
      <c r="E24" s="620"/>
      <c r="F24" s="620"/>
      <c r="G24" s="620"/>
      <c r="H24" s="620"/>
      <c r="I24" s="620"/>
      <c r="J24" s="620"/>
      <c r="K24" s="620"/>
    </row>
    <row r="25" spans="1:11" x14ac:dyDescent="0.2">
      <c r="A25" s="620" t="s">
        <v>1308</v>
      </c>
      <c r="B25" s="620" t="s">
        <v>1323</v>
      </c>
      <c r="C25" s="620"/>
      <c r="D25" s="620"/>
      <c r="E25" s="620"/>
      <c r="F25" s="620"/>
      <c r="G25" s="620"/>
      <c r="H25" s="620"/>
      <c r="I25" s="620"/>
      <c r="J25" s="620"/>
      <c r="K25" s="620"/>
    </row>
    <row r="26" spans="1:11" x14ac:dyDescent="0.2">
      <c r="A26" s="620" t="s">
        <v>1324</v>
      </c>
      <c r="B26" s="620" t="s">
        <v>1325</v>
      </c>
      <c r="C26" s="620"/>
      <c r="D26" s="620"/>
      <c r="E26" s="620"/>
      <c r="F26" s="620"/>
      <c r="G26" s="620"/>
      <c r="H26" s="620"/>
      <c r="I26" s="620"/>
      <c r="J26" s="620"/>
      <c r="K26" s="620"/>
    </row>
    <row r="27" spans="1:11" x14ac:dyDescent="0.2">
      <c r="A27" s="620" t="s">
        <v>1326</v>
      </c>
      <c r="B27" s="620" t="s">
        <v>1327</v>
      </c>
      <c r="C27" s="620"/>
      <c r="D27" s="620"/>
      <c r="E27" s="620"/>
      <c r="F27" s="620"/>
      <c r="G27" s="620"/>
      <c r="H27" s="620"/>
      <c r="I27" s="620"/>
      <c r="J27" s="620"/>
      <c r="K27" s="620"/>
    </row>
    <row r="28" spans="1:11" x14ac:dyDescent="0.2">
      <c r="A28" s="620" t="s">
        <v>1328</v>
      </c>
      <c r="B28" s="620" t="s">
        <v>1329</v>
      </c>
      <c r="C28" s="620"/>
      <c r="D28" s="620"/>
      <c r="E28" s="620"/>
      <c r="F28" s="620"/>
      <c r="G28" s="620"/>
      <c r="H28" s="620"/>
      <c r="I28" s="620"/>
      <c r="J28" s="620"/>
      <c r="K28" s="620"/>
    </row>
    <row r="29" spans="1:11" x14ac:dyDescent="0.2">
      <c r="A29" s="620" t="s">
        <v>1330</v>
      </c>
      <c r="B29" s="620" t="s">
        <v>1331</v>
      </c>
      <c r="C29" s="620"/>
      <c r="D29" s="620"/>
      <c r="E29" s="620"/>
      <c r="F29" s="620"/>
      <c r="G29" s="620"/>
      <c r="H29" s="620"/>
      <c r="I29" s="620"/>
      <c r="J29" s="620"/>
      <c r="K29" s="620"/>
    </row>
    <row r="30" spans="1:11" x14ac:dyDescent="0.2">
      <c r="A30" s="620" t="s">
        <v>1332</v>
      </c>
      <c r="B30" s="620" t="s">
        <v>1333</v>
      </c>
      <c r="C30" s="620"/>
      <c r="D30" s="620"/>
      <c r="E30" s="620"/>
      <c r="F30" s="620"/>
      <c r="G30" s="620"/>
      <c r="H30" s="620"/>
      <c r="I30" s="620"/>
      <c r="J30" s="620"/>
      <c r="K30" s="620"/>
    </row>
    <row r="31" spans="1:11" x14ac:dyDescent="0.2">
      <c r="A31" s="632" t="s">
        <v>1272</v>
      </c>
      <c r="B31" s="632" t="s">
        <v>1182</v>
      </c>
      <c r="C31" s="620"/>
      <c r="D31" s="620"/>
      <c r="E31" s="620"/>
      <c r="F31" s="620"/>
      <c r="G31" s="620"/>
      <c r="H31" s="620"/>
      <c r="I31" s="620"/>
      <c r="J31" s="620"/>
      <c r="K31" s="620"/>
    </row>
    <row r="32" spans="1:11" x14ac:dyDescent="0.2">
      <c r="A32" s="620" t="s">
        <v>1310</v>
      </c>
      <c r="B32" s="620" t="s">
        <v>1334</v>
      </c>
      <c r="C32" s="620"/>
      <c r="D32" s="620"/>
      <c r="E32" s="620"/>
      <c r="F32" s="620"/>
      <c r="G32" s="620"/>
      <c r="H32" s="620"/>
      <c r="I32" s="620"/>
      <c r="J32" s="620"/>
      <c r="K32" s="620"/>
    </row>
    <row r="33" spans="1:11" x14ac:dyDescent="0.2">
      <c r="A33" s="620" t="s">
        <v>1335</v>
      </c>
      <c r="B33" s="620" t="s">
        <v>1336</v>
      </c>
      <c r="C33" s="620"/>
      <c r="D33" s="620"/>
      <c r="E33" s="620"/>
      <c r="F33" s="620"/>
      <c r="G33" s="620"/>
      <c r="H33" s="620"/>
      <c r="I33" s="620"/>
      <c r="J33" s="620"/>
      <c r="K33" s="620"/>
    </row>
    <row r="35" spans="1:11" x14ac:dyDescent="0.2">
      <c r="A35" s="635" t="s">
        <v>712</v>
      </c>
      <c r="B35" s="632" t="s">
        <v>1337</v>
      </c>
    </row>
    <row r="36" spans="1:11" x14ac:dyDescent="0.2">
      <c r="A36" s="632">
        <v>1</v>
      </c>
      <c r="B36" s="632" t="s">
        <v>1338</v>
      </c>
    </row>
    <row r="37" spans="1:11" x14ac:dyDescent="0.2">
      <c r="A37" s="632">
        <v>2</v>
      </c>
      <c r="B37" s="632" t="s">
        <v>1339</v>
      </c>
    </row>
    <row r="38" spans="1:11" x14ac:dyDescent="0.2">
      <c r="A38" s="632">
        <v>3</v>
      </c>
      <c r="B38" s="632" t="s">
        <v>1340</v>
      </c>
    </row>
    <row r="39" spans="1:11" x14ac:dyDescent="0.2">
      <c r="A39" s="632">
        <v>4</v>
      </c>
      <c r="B39" s="632" t="s">
        <v>1341</v>
      </c>
    </row>
    <row r="40" spans="1:11" x14ac:dyDescent="0.2">
      <c r="A40" s="632">
        <v>6</v>
      </c>
      <c r="B40" s="632" t="s">
        <v>1342</v>
      </c>
    </row>
    <row r="41" spans="1:11" x14ac:dyDescent="0.2">
      <c r="A41" s="632">
        <v>7</v>
      </c>
      <c r="B41" s="632" t="s">
        <v>1343</v>
      </c>
    </row>
    <row r="42" spans="1:11" x14ac:dyDescent="0.2">
      <c r="A42" s="632">
        <v>8</v>
      </c>
      <c r="B42" s="632" t="s">
        <v>1344</v>
      </c>
    </row>
    <row r="43" spans="1:11" x14ac:dyDescent="0.2">
      <c r="A43" s="620" t="s">
        <v>1345</v>
      </c>
      <c r="B43" s="625" t="s">
        <v>1346</v>
      </c>
    </row>
    <row r="44" spans="1:11" x14ac:dyDescent="0.2">
      <c r="A44" s="620" t="s">
        <v>1347</v>
      </c>
      <c r="B44" s="625" t="s">
        <v>1348</v>
      </c>
    </row>
    <row r="45" spans="1:11" x14ac:dyDescent="0.2">
      <c r="A45" s="620" t="s">
        <v>1349</v>
      </c>
      <c r="B45" s="625" t="s">
        <v>1350</v>
      </c>
    </row>
    <row r="46" spans="1:11" x14ac:dyDescent="0.2">
      <c r="A46" s="620" t="s">
        <v>1351</v>
      </c>
      <c r="B46" s="625" t="s">
        <v>1352</v>
      </c>
    </row>
    <row r="47" spans="1:11" x14ac:dyDescent="0.2">
      <c r="A47" s="632">
        <v>9</v>
      </c>
      <c r="B47" s="632" t="s">
        <v>1353</v>
      </c>
    </row>
    <row r="48" spans="1:11" x14ac:dyDescent="0.2">
      <c r="A48" s="632">
        <v>10</v>
      </c>
      <c r="B48" s="632" t="s">
        <v>1354</v>
      </c>
    </row>
    <row r="49" spans="1:6" x14ac:dyDescent="0.2">
      <c r="A49" s="620" t="s">
        <v>1355</v>
      </c>
      <c r="B49" s="625" t="s">
        <v>1356</v>
      </c>
    </row>
    <row r="50" spans="1:6" x14ac:dyDescent="0.2">
      <c r="A50" s="620" t="s">
        <v>1357</v>
      </c>
      <c r="B50" s="625" t="s">
        <v>1358</v>
      </c>
    </row>
    <row r="51" spans="1:6" x14ac:dyDescent="0.2">
      <c r="A51" s="620" t="s">
        <v>1359</v>
      </c>
      <c r="B51" s="625" t="s">
        <v>1360</v>
      </c>
    </row>
    <row r="52" spans="1:6" x14ac:dyDescent="0.2">
      <c r="A52" s="620" t="s">
        <v>1361</v>
      </c>
      <c r="B52" s="625" t="s">
        <v>1362</v>
      </c>
    </row>
    <row r="53" spans="1:6" x14ac:dyDescent="0.2">
      <c r="A53" s="632">
        <v>11</v>
      </c>
      <c r="B53" s="632" t="s">
        <v>1363</v>
      </c>
    </row>
    <row r="54" spans="1:6" x14ac:dyDescent="0.2">
      <c r="A54" s="632">
        <v>12</v>
      </c>
      <c r="B54" s="632" t="s">
        <v>1364</v>
      </c>
    </row>
    <row r="57" spans="1:6" x14ac:dyDescent="0.2">
      <c r="B57" s="636" t="s">
        <v>1365</v>
      </c>
      <c r="C57" s="624"/>
      <c r="D57" s="624"/>
      <c r="E57" s="624"/>
      <c r="F57" s="624"/>
    </row>
    <row r="58" spans="1:6" ht="15" x14ac:dyDescent="0.2">
      <c r="B58" s="637" t="s">
        <v>1366</v>
      </c>
      <c r="C58" s="620" t="s">
        <v>1311</v>
      </c>
      <c r="D58" s="620" t="s">
        <v>1312</v>
      </c>
      <c r="E58" s="620" t="s">
        <v>1313</v>
      </c>
      <c r="F58" s="624" t="s">
        <v>1367</v>
      </c>
    </row>
    <row r="59" spans="1:6" ht="15" x14ac:dyDescent="0.2">
      <c r="B59" s="638" t="s">
        <v>1368</v>
      </c>
      <c r="C59" s="624" t="s">
        <v>1369</v>
      </c>
      <c r="D59" s="624"/>
      <c r="E59" s="624"/>
      <c r="F59" s="624" t="s">
        <v>1370</v>
      </c>
    </row>
    <row r="60" spans="1:6" ht="15" x14ac:dyDescent="0.2">
      <c r="B60" s="638" t="s">
        <v>1371</v>
      </c>
      <c r="C60" s="624" t="s">
        <v>1317</v>
      </c>
      <c r="D60" s="624"/>
      <c r="E60" s="624"/>
      <c r="F60" s="624" t="s">
        <v>1370</v>
      </c>
    </row>
    <row r="61" spans="1:6" ht="15" x14ac:dyDescent="0.2">
      <c r="B61" s="638" t="s">
        <v>1372</v>
      </c>
      <c r="C61" s="624" t="s">
        <v>1317</v>
      </c>
      <c r="D61" s="624"/>
      <c r="E61" s="624"/>
      <c r="F61" s="624" t="s">
        <v>1370</v>
      </c>
    </row>
    <row r="62" spans="1:6" ht="15" x14ac:dyDescent="0.2">
      <c r="B62" s="638" t="s">
        <v>1373</v>
      </c>
      <c r="C62" s="624" t="s">
        <v>1317</v>
      </c>
      <c r="D62" s="624"/>
      <c r="E62" s="624"/>
      <c r="F62" s="624" t="s">
        <v>1370</v>
      </c>
    </row>
    <row r="63" spans="1:6" ht="15" x14ac:dyDescent="0.2">
      <c r="B63" s="638" t="s">
        <v>1374</v>
      </c>
      <c r="C63" s="624" t="s">
        <v>1317</v>
      </c>
      <c r="D63" s="624"/>
      <c r="E63" s="624"/>
      <c r="F63" s="624" t="s">
        <v>1370</v>
      </c>
    </row>
    <row r="64" spans="1:6" ht="15" x14ac:dyDescent="0.2">
      <c r="B64" s="638" t="s">
        <v>1375</v>
      </c>
      <c r="C64" s="624" t="s">
        <v>1317</v>
      </c>
      <c r="D64" s="624"/>
      <c r="E64" s="624"/>
      <c r="F64" s="624" t="s">
        <v>1370</v>
      </c>
    </row>
    <row r="65" spans="2:6" ht="15" x14ac:dyDescent="0.2">
      <c r="B65" s="638" t="s">
        <v>1376</v>
      </c>
      <c r="C65" s="624" t="s">
        <v>1317</v>
      </c>
      <c r="D65" s="624"/>
      <c r="E65" s="624"/>
      <c r="F65" s="624" t="s">
        <v>1370</v>
      </c>
    </row>
    <row r="66" spans="2:6" ht="15" x14ac:dyDescent="0.2">
      <c r="B66" s="638" t="s">
        <v>1377</v>
      </c>
      <c r="C66" s="624" t="s">
        <v>1317</v>
      </c>
      <c r="D66" s="624"/>
      <c r="E66" s="624"/>
      <c r="F66" s="624" t="s">
        <v>1370</v>
      </c>
    </row>
  </sheetData>
  <mergeCells count="6">
    <mergeCell ref="A1:K1"/>
    <mergeCell ref="C2:G2"/>
    <mergeCell ref="H2:H3"/>
    <mergeCell ref="I2:I3"/>
    <mergeCell ref="J2:J3"/>
    <mergeCell ref="K2:K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4.2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showOutlineSymbols="0" topLeftCell="D19" zoomScaleNormal="100" workbookViewId="0">
      <selection activeCell="E34" sqref="E34"/>
    </sheetView>
  </sheetViews>
  <sheetFormatPr defaultRowHeight="14.25" x14ac:dyDescent="0.2"/>
  <cols>
    <col min="1" max="2" width="10" style="1" bestFit="1" customWidth="1"/>
    <col min="3" max="3" width="13.25" style="1" bestFit="1" customWidth="1"/>
    <col min="4" max="4" width="60" style="1" bestFit="1" customWidth="1"/>
    <col min="5" max="6" width="13" style="1" bestFit="1" customWidth="1"/>
    <col min="7" max="7" width="10.75" style="1" bestFit="1" customWidth="1"/>
    <col min="8" max="8" width="9" style="1"/>
    <col min="9" max="9" width="9.375" style="1" customWidth="1"/>
    <col min="10" max="11" width="9" style="1"/>
    <col min="12" max="12" width="9.875" style="1" bestFit="1" customWidth="1"/>
    <col min="13" max="14" width="9" style="1"/>
    <col min="15" max="15" width="9.875" bestFit="1" customWidth="1"/>
  </cols>
  <sheetData>
    <row r="1" spans="1:15" ht="58.5" customHeight="1" x14ac:dyDescent="0.2">
      <c r="A1" s="858" t="s">
        <v>0</v>
      </c>
      <c r="B1" s="858"/>
      <c r="C1" s="858"/>
      <c r="D1" s="812" t="s">
        <v>1</v>
      </c>
      <c r="E1" s="855"/>
      <c r="F1" s="856"/>
      <c r="G1" s="862"/>
      <c r="H1" s="862"/>
      <c r="I1" s="862"/>
      <c r="J1" s="862"/>
      <c r="K1" s="862"/>
      <c r="L1" s="862"/>
      <c r="M1" s="862"/>
      <c r="N1" s="862"/>
    </row>
    <row r="2" spans="1:15" ht="57.75" customHeight="1" x14ac:dyDescent="0.2">
      <c r="A2" s="859"/>
      <c r="B2" s="860"/>
      <c r="C2" s="861"/>
      <c r="D2" s="812" t="s">
        <v>5</v>
      </c>
      <c r="E2" s="848"/>
      <c r="F2" s="857"/>
      <c r="G2" s="862"/>
      <c r="H2" s="862"/>
      <c r="I2" s="862"/>
      <c r="J2" s="862"/>
      <c r="K2" s="862"/>
      <c r="L2" s="862"/>
      <c r="M2" s="862"/>
      <c r="N2" s="862"/>
    </row>
    <row r="3" spans="1:15" ht="15" customHeight="1" x14ac:dyDescent="0.2">
      <c r="A3" s="845" t="s">
        <v>571</v>
      </c>
      <c r="B3" s="846"/>
      <c r="C3" s="846"/>
      <c r="D3" s="846"/>
      <c r="E3" s="846"/>
      <c r="F3" s="847"/>
      <c r="G3" s="863"/>
      <c r="H3" s="863"/>
      <c r="I3" s="863"/>
      <c r="J3" s="863"/>
      <c r="K3" s="863"/>
      <c r="L3" s="863"/>
      <c r="M3" s="863"/>
      <c r="N3" s="863"/>
    </row>
    <row r="4" spans="1:15" ht="30" customHeight="1" x14ac:dyDescent="0.2">
      <c r="A4" s="813" t="s">
        <v>9</v>
      </c>
      <c r="B4" s="814" t="s">
        <v>10</v>
      </c>
      <c r="C4" s="813" t="s">
        <v>11</v>
      </c>
      <c r="D4" s="813" t="s">
        <v>12</v>
      </c>
      <c r="E4" s="814" t="s">
        <v>572</v>
      </c>
      <c r="F4" s="814" t="s">
        <v>19</v>
      </c>
      <c r="G4" s="854">
        <v>30</v>
      </c>
      <c r="H4" s="854"/>
      <c r="I4" s="854">
        <f>G4+30</f>
        <v>60</v>
      </c>
      <c r="J4" s="854"/>
      <c r="K4" s="854">
        <f>I4+30</f>
        <v>90</v>
      </c>
      <c r="L4" s="854"/>
      <c r="M4" s="854">
        <f>K4+30</f>
        <v>120</v>
      </c>
      <c r="N4" s="854"/>
    </row>
    <row r="5" spans="1:15" ht="30" customHeight="1" x14ac:dyDescent="0.2">
      <c r="A5" s="823" t="s">
        <v>20</v>
      </c>
      <c r="B5" s="823"/>
      <c r="C5" s="823"/>
      <c r="D5" s="823" t="s">
        <v>21</v>
      </c>
      <c r="E5" s="824">
        <f>'1-Orçamento Sintético '!J5</f>
        <v>3545.3312400000004</v>
      </c>
      <c r="F5" s="674">
        <v>1.0225363817016908E-2</v>
      </c>
      <c r="G5" s="675">
        <f>E5</f>
        <v>3545.3312400000004</v>
      </c>
      <c r="H5" s="676">
        <v>1</v>
      </c>
      <c r="I5" s="669"/>
      <c r="J5" s="488"/>
      <c r="K5" s="669"/>
      <c r="L5" s="488"/>
      <c r="M5" s="669"/>
      <c r="N5" s="488"/>
    </row>
    <row r="6" spans="1:15" ht="30" customHeight="1" x14ac:dyDescent="0.2">
      <c r="A6" s="823" t="s">
        <v>42</v>
      </c>
      <c r="B6" s="823"/>
      <c r="C6" s="823"/>
      <c r="D6" s="823" t="s">
        <v>43</v>
      </c>
      <c r="E6" s="824">
        <f>'1-Orçamento Sintético '!J11</f>
        <v>38138.563009800011</v>
      </c>
      <c r="F6" s="674">
        <v>0.1099968509830857</v>
      </c>
      <c r="G6" s="677">
        <f>E6/4</f>
        <v>9534.6407524500028</v>
      </c>
      <c r="H6" s="676">
        <v>0.25</v>
      </c>
      <c r="I6" s="678">
        <f>E6/4</f>
        <v>9534.6407524500028</v>
      </c>
      <c r="J6" s="676">
        <v>0.25</v>
      </c>
      <c r="K6" s="677">
        <f>E6/4</f>
        <v>9534.6407524500028</v>
      </c>
      <c r="L6" s="676">
        <v>0.25</v>
      </c>
      <c r="M6" s="677">
        <f>E6/4</f>
        <v>9534.6407524500028</v>
      </c>
      <c r="N6" s="676">
        <v>0.25</v>
      </c>
      <c r="O6" s="28"/>
    </row>
    <row r="7" spans="1:15" ht="30" customHeight="1" x14ac:dyDescent="0.2">
      <c r="A7" s="823" t="s">
        <v>100</v>
      </c>
      <c r="B7" s="823"/>
      <c r="C7" s="823"/>
      <c r="D7" s="823" t="s">
        <v>101</v>
      </c>
      <c r="E7" s="824">
        <f>'1-Orçamento Sintético '!J30</f>
        <v>34258.105822600002</v>
      </c>
      <c r="F7" s="674">
        <v>9.8784499083935468E-2</v>
      </c>
      <c r="G7" s="679"/>
      <c r="H7" s="488"/>
      <c r="I7" s="678">
        <f>E7/2</f>
        <v>17129.052911300001</v>
      </c>
      <c r="J7" s="676">
        <v>0.5</v>
      </c>
      <c r="K7" s="677">
        <f>E7/2</f>
        <v>17129.052911300001</v>
      </c>
      <c r="L7" s="676">
        <v>0.5</v>
      </c>
      <c r="M7" s="669"/>
      <c r="N7" s="676"/>
    </row>
    <row r="8" spans="1:15" ht="30" customHeight="1" x14ac:dyDescent="0.2">
      <c r="A8" s="823" t="s">
        <v>130</v>
      </c>
      <c r="B8" s="823"/>
      <c r="C8" s="823"/>
      <c r="D8" s="823" t="s">
        <v>131</v>
      </c>
      <c r="E8" s="824">
        <f>'1-Orçamento Sintético '!J40</f>
        <v>157.75891999999999</v>
      </c>
      <c r="F8" s="674">
        <v>4.5496054960757274E-4</v>
      </c>
      <c r="G8" s="679"/>
      <c r="H8" s="488"/>
      <c r="I8" s="678">
        <f>E8</f>
        <v>157.75891999999999</v>
      </c>
      <c r="J8" s="676">
        <v>1</v>
      </c>
      <c r="K8" s="679"/>
      <c r="L8" s="488"/>
      <c r="M8" s="679"/>
      <c r="N8" s="488"/>
    </row>
    <row r="9" spans="1:15" ht="30" customHeight="1" x14ac:dyDescent="0.2">
      <c r="A9" s="823" t="s">
        <v>135</v>
      </c>
      <c r="B9" s="823"/>
      <c r="C9" s="823"/>
      <c r="D9" s="823" t="s">
        <v>136</v>
      </c>
      <c r="E9" s="824">
        <f>'1-Orçamento Sintético '!J42</f>
        <v>2554.7495599999997</v>
      </c>
      <c r="F9" s="674">
        <v>7.3683765442022703E-3</v>
      </c>
      <c r="G9" s="679"/>
      <c r="H9" s="488"/>
      <c r="I9" s="679"/>
      <c r="J9" s="488"/>
      <c r="K9" s="678">
        <f>E9</f>
        <v>2554.7495599999997</v>
      </c>
      <c r="L9" s="680">
        <v>1</v>
      </c>
      <c r="M9" s="679"/>
      <c r="N9" s="488"/>
    </row>
    <row r="10" spans="1:15" ht="30" customHeight="1" x14ac:dyDescent="0.2">
      <c r="A10" s="823" t="s">
        <v>149</v>
      </c>
      <c r="B10" s="823"/>
      <c r="C10" s="823"/>
      <c r="D10" s="823" t="s">
        <v>150</v>
      </c>
      <c r="E10" s="824">
        <f>'1-Orçamento Sintético '!J47</f>
        <v>1385.1087800000007</v>
      </c>
      <c r="F10" s="674">
        <v>3.9933503192194041E-3</v>
      </c>
      <c r="G10" s="679"/>
      <c r="H10" s="488"/>
      <c r="I10" s="678">
        <f>E10</f>
        <v>1385.1087800000007</v>
      </c>
      <c r="J10" s="676">
        <v>1</v>
      </c>
      <c r="K10" s="679"/>
      <c r="L10" s="488"/>
      <c r="M10" s="679"/>
      <c r="N10" s="488"/>
    </row>
    <row r="11" spans="1:15" ht="30" customHeight="1" x14ac:dyDescent="0.2">
      <c r="A11" s="823" t="s">
        <v>258</v>
      </c>
      <c r="B11" s="823"/>
      <c r="C11" s="823"/>
      <c r="D11" s="823" t="s">
        <v>259</v>
      </c>
      <c r="E11" s="824">
        <f>'1-Orçamento Sintético '!J85</f>
        <v>4734.8314200000004</v>
      </c>
      <c r="F11" s="674">
        <v>1.3653748544394476E-2</v>
      </c>
      <c r="G11" s="679"/>
      <c r="H11" s="488"/>
      <c r="I11" s="678">
        <f>E11/2</f>
        <v>2367.4157100000002</v>
      </c>
      <c r="J11" s="676">
        <v>0.5</v>
      </c>
      <c r="K11" s="678">
        <f>E11/2</f>
        <v>2367.4157100000002</v>
      </c>
      <c r="L11" s="676">
        <v>0.5</v>
      </c>
      <c r="M11" s="679"/>
      <c r="N11" s="676"/>
    </row>
    <row r="12" spans="1:15" ht="30" customHeight="1" x14ac:dyDescent="0.2">
      <c r="A12" s="823" t="s">
        <v>367</v>
      </c>
      <c r="B12" s="823"/>
      <c r="C12" s="823"/>
      <c r="D12" s="823" t="s">
        <v>368</v>
      </c>
      <c r="E12" s="824">
        <f>'1-Orçamento Sintético '!J123</f>
        <v>6956.2935200000002</v>
      </c>
      <c r="F12" s="674">
        <v>2.006325837934711E-2</v>
      </c>
      <c r="G12" s="679"/>
      <c r="H12" s="488"/>
      <c r="I12" s="678">
        <f>E12/2</f>
        <v>3478.1467600000001</v>
      </c>
      <c r="J12" s="676">
        <v>0.5</v>
      </c>
      <c r="K12" s="678">
        <f>E12/2</f>
        <v>3478.1467600000001</v>
      </c>
      <c r="L12" s="676">
        <v>0.5</v>
      </c>
      <c r="M12" s="679"/>
      <c r="N12" s="676"/>
    </row>
    <row r="13" spans="1:15" ht="30" customHeight="1" x14ac:dyDescent="0.2">
      <c r="A13" s="823" t="s">
        <v>399</v>
      </c>
      <c r="B13" s="823"/>
      <c r="C13" s="823"/>
      <c r="D13" s="823" t="s">
        <v>400</v>
      </c>
      <c r="E13" s="824">
        <f>'1-Orçamento Sintético '!J134</f>
        <v>734.6160799999999</v>
      </c>
      <c r="F13" s="674">
        <v>2.1185344421057076E-3</v>
      </c>
      <c r="G13" s="679"/>
      <c r="H13" s="488"/>
      <c r="I13" s="678">
        <f>E13</f>
        <v>734.6160799999999</v>
      </c>
      <c r="J13" s="676">
        <v>1</v>
      </c>
      <c r="K13" s="679"/>
      <c r="L13" s="488"/>
      <c r="M13" s="679"/>
      <c r="N13" s="488"/>
    </row>
    <row r="14" spans="1:15" ht="30" customHeight="1" x14ac:dyDescent="0.2">
      <c r="A14" s="823" t="s">
        <v>416</v>
      </c>
      <c r="B14" s="823"/>
      <c r="C14" s="823"/>
      <c r="D14" s="823" t="s">
        <v>417</v>
      </c>
      <c r="E14" s="824">
        <f>'1-Orçamento Sintético '!J140</f>
        <v>400.47193999999996</v>
      </c>
      <c r="F14" s="674">
        <v>1.1548510464236853E-3</v>
      </c>
      <c r="G14" s="679"/>
      <c r="H14" s="488"/>
      <c r="I14" s="678">
        <f>E14</f>
        <v>400.47193999999996</v>
      </c>
      <c r="J14" s="676">
        <v>1</v>
      </c>
      <c r="K14" s="679"/>
      <c r="L14" s="488"/>
      <c r="M14" s="679"/>
      <c r="N14" s="488"/>
    </row>
    <row r="15" spans="1:15" ht="30" customHeight="1" x14ac:dyDescent="0.2">
      <c r="A15" s="823" t="s">
        <v>427</v>
      </c>
      <c r="B15" s="823"/>
      <c r="C15" s="823"/>
      <c r="D15" s="823" t="s">
        <v>428</v>
      </c>
      <c r="E15" s="824">
        <f>'1-Orçamento Sintético '!J144</f>
        <v>10548.067200000001</v>
      </c>
      <c r="F15" s="674">
        <v>3.0422826040495125E-2</v>
      </c>
      <c r="G15" s="679"/>
      <c r="H15" s="488"/>
      <c r="I15" s="678">
        <f>E15/2</f>
        <v>5274.0336000000007</v>
      </c>
      <c r="J15" s="676">
        <v>0.5</v>
      </c>
      <c r="K15" s="678">
        <f>E15/2</f>
        <v>5274.0336000000007</v>
      </c>
      <c r="L15" s="676">
        <v>0.5</v>
      </c>
      <c r="M15" s="679"/>
      <c r="N15" s="676"/>
    </row>
    <row r="16" spans="1:15" ht="30" customHeight="1" x14ac:dyDescent="0.2">
      <c r="A16" s="823" t="s">
        <v>436</v>
      </c>
      <c r="B16" s="823"/>
      <c r="C16" s="823"/>
      <c r="D16" s="823" t="s">
        <v>437</v>
      </c>
      <c r="E16" s="824">
        <f>'1-Orçamento Sintético '!J148</f>
        <v>108400.7989548</v>
      </c>
      <c r="F16" s="674">
        <v>0.31264554973649838</v>
      </c>
      <c r="G16" s="679"/>
      <c r="H16" s="488"/>
      <c r="I16" s="678">
        <f>E16/3</f>
        <v>36133.599651600001</v>
      </c>
      <c r="J16" s="676">
        <v>0.33333333333333337</v>
      </c>
      <c r="K16" s="678">
        <f>E16/3</f>
        <v>36133.599651600001</v>
      </c>
      <c r="L16" s="676">
        <v>0.33333333333333337</v>
      </c>
      <c r="M16" s="678">
        <f>E16/3</f>
        <v>36133.599651600001</v>
      </c>
      <c r="N16" s="676">
        <v>0.33333333333333337</v>
      </c>
      <c r="O16" s="29"/>
    </row>
    <row r="17" spans="1:16" ht="30" customHeight="1" x14ac:dyDescent="0.2">
      <c r="A17" s="823" t="s">
        <v>468</v>
      </c>
      <c r="B17" s="823"/>
      <c r="C17" s="823"/>
      <c r="D17" s="823" t="s">
        <v>469</v>
      </c>
      <c r="E17" s="824">
        <f>'1-Orçamento Sintético '!J159</f>
        <v>5527.8834600000009</v>
      </c>
      <c r="F17" s="674">
        <v>1.5939684471850908E-2</v>
      </c>
      <c r="G17" s="679"/>
      <c r="H17" s="488"/>
      <c r="I17" s="678">
        <f>E17</f>
        <v>5527.8834600000009</v>
      </c>
      <c r="J17" s="676">
        <v>1</v>
      </c>
      <c r="K17" s="679"/>
      <c r="L17" s="488"/>
      <c r="M17" s="679"/>
      <c r="N17" s="488"/>
    </row>
    <row r="18" spans="1:16" ht="30" customHeight="1" x14ac:dyDescent="0.2">
      <c r="A18" s="823" t="s">
        <v>485</v>
      </c>
      <c r="B18" s="823"/>
      <c r="C18" s="823"/>
      <c r="D18" s="823" t="s">
        <v>486</v>
      </c>
      <c r="E18" s="824">
        <f>'1-Orçamento Sintético '!J165</f>
        <v>1057.8700000000001</v>
      </c>
      <c r="F18" s="674">
        <v>3.0509526396278082E-3</v>
      </c>
      <c r="G18" s="679"/>
      <c r="H18" s="488"/>
      <c r="I18" s="679"/>
      <c r="J18" s="488"/>
      <c r="K18" s="678">
        <f>E18</f>
        <v>1057.8700000000001</v>
      </c>
      <c r="L18" s="676">
        <v>1</v>
      </c>
      <c r="M18" s="679"/>
      <c r="N18" s="676"/>
    </row>
    <row r="19" spans="1:16" ht="30" customHeight="1" x14ac:dyDescent="0.2">
      <c r="A19" s="823" t="s">
        <v>490</v>
      </c>
      <c r="B19" s="823"/>
      <c r="C19" s="823"/>
      <c r="D19" s="823" t="s">
        <v>491</v>
      </c>
      <c r="E19" s="824">
        <f>'1-Orçamento Sintético '!J167</f>
        <v>1750.3530000000001</v>
      </c>
      <c r="F19" s="674">
        <v>5.0484065449481353E-3</v>
      </c>
      <c r="G19" s="679"/>
      <c r="H19" s="488"/>
      <c r="I19" s="679"/>
      <c r="J19" s="488"/>
      <c r="K19" s="678">
        <f>E19</f>
        <v>1750.3530000000001</v>
      </c>
      <c r="L19" s="676">
        <v>1</v>
      </c>
      <c r="M19" s="679"/>
      <c r="N19" s="676"/>
    </row>
    <row r="20" spans="1:16" ht="30" customHeight="1" x14ac:dyDescent="0.2">
      <c r="A20" s="823" t="s">
        <v>495</v>
      </c>
      <c r="B20" s="823"/>
      <c r="C20" s="823"/>
      <c r="D20" s="823" t="s">
        <v>496</v>
      </c>
      <c r="E20" s="824">
        <f>'1-Orçamento Sintético '!J169</f>
        <v>3189.6532799999995</v>
      </c>
      <c r="F20" s="674">
        <v>9.1971310546541622E-3</v>
      </c>
      <c r="G20" s="669"/>
      <c r="H20" s="488"/>
      <c r="I20" s="678">
        <f>E20/2</f>
        <v>1594.8266399999998</v>
      </c>
      <c r="J20" s="676">
        <v>0.5</v>
      </c>
      <c r="K20" s="678">
        <f>E20/2</f>
        <v>1594.8266399999998</v>
      </c>
      <c r="L20" s="676">
        <v>0.5</v>
      </c>
      <c r="M20" s="679"/>
      <c r="N20" s="676"/>
    </row>
    <row r="21" spans="1:16" ht="30" customHeight="1" x14ac:dyDescent="0.2">
      <c r="A21" s="823" t="s">
        <v>530</v>
      </c>
      <c r="B21" s="823"/>
      <c r="C21" s="823"/>
      <c r="D21" s="823" t="s">
        <v>531</v>
      </c>
      <c r="E21" s="824">
        <f>'1-Orçamento Sintético '!J181</f>
        <v>54524.346140000001</v>
      </c>
      <c r="F21" s="674">
        <v>0.15726062986452882</v>
      </c>
      <c r="G21" s="669"/>
      <c r="H21" s="488"/>
      <c r="I21" s="488"/>
      <c r="J21" s="488"/>
      <c r="K21" s="678">
        <f>E21/2</f>
        <v>27262.173070000001</v>
      </c>
      <c r="L21" s="676">
        <v>0.5</v>
      </c>
      <c r="M21" s="678">
        <f>E21/2</f>
        <v>27262.173070000001</v>
      </c>
      <c r="N21" s="676">
        <v>0.5</v>
      </c>
    </row>
    <row r="22" spans="1:16" ht="30" customHeight="1" thickBot="1" x14ac:dyDescent="0.25">
      <c r="A22" s="823" t="s">
        <v>547</v>
      </c>
      <c r="B22" s="823"/>
      <c r="C22" s="823"/>
      <c r="D22" s="823" t="s">
        <v>548</v>
      </c>
      <c r="E22" s="824">
        <f>'1-Orçamento Sintético '!J188</f>
        <v>3152.8679600000005</v>
      </c>
      <c r="F22" s="674">
        <v>9.0863184242755465E-3</v>
      </c>
      <c r="G22" s="669"/>
      <c r="H22" s="488"/>
      <c r="I22" s="679"/>
      <c r="J22" s="488"/>
      <c r="K22" s="488"/>
      <c r="L22" s="488"/>
      <c r="M22" s="678">
        <f>E22</f>
        <v>3152.8679600000005</v>
      </c>
      <c r="N22" s="676">
        <v>1</v>
      </c>
    </row>
    <row r="23" spans="1:16" ht="15" thickBot="1" x14ac:dyDescent="0.25">
      <c r="A23" s="681"/>
      <c r="B23" s="682"/>
      <c r="C23" s="682"/>
      <c r="D23" s="683" t="s">
        <v>573</v>
      </c>
      <c r="E23" s="684">
        <f>SUM(E5:E22)</f>
        <v>281017.67028720002</v>
      </c>
      <c r="F23" s="685">
        <f ca="1">SUM(F5:F29)</f>
        <v>101</v>
      </c>
      <c r="G23" s="686"/>
      <c r="I23" s="686"/>
      <c r="K23" s="686"/>
      <c r="M23" s="686"/>
    </row>
    <row r="24" spans="1:16" x14ac:dyDescent="0.2">
      <c r="A24" s="839"/>
      <c r="B24" s="839"/>
      <c r="C24" s="839"/>
      <c r="D24" s="666"/>
      <c r="E24" s="839"/>
      <c r="F24" s="839"/>
      <c r="G24" s="686"/>
      <c r="I24" s="686"/>
      <c r="K24" s="686"/>
      <c r="M24" s="686"/>
    </row>
    <row r="25" spans="1:16" x14ac:dyDescent="0.2">
      <c r="A25" s="839"/>
      <c r="B25" s="839"/>
      <c r="C25" s="839"/>
      <c r="D25" s="666"/>
      <c r="E25" s="839"/>
      <c r="F25" s="839"/>
      <c r="G25" s="686"/>
      <c r="I25" s="686"/>
      <c r="K25" s="686"/>
      <c r="M25" s="686"/>
    </row>
    <row r="26" spans="1:16" x14ac:dyDescent="0.2">
      <c r="A26" s="839"/>
      <c r="B26" s="839"/>
      <c r="C26" s="839"/>
      <c r="D26" s="666"/>
      <c r="E26" s="839"/>
      <c r="F26" s="839"/>
      <c r="G26" s="678">
        <f>SUM(G5:G22)</f>
        <v>13079.971992450002</v>
      </c>
      <c r="H26" s="676">
        <f>G26/E23</f>
        <v>4.6545016116183273E-2</v>
      </c>
      <c r="I26" s="678">
        <f>SUM(I5:I22)</f>
        <v>83717.555205350014</v>
      </c>
      <c r="J26" s="676">
        <f>I26/E23</f>
        <v>0.29790850916880313</v>
      </c>
      <c r="K26" s="678">
        <f>SUM(K5:K22)</f>
        <v>108136.86165535002</v>
      </c>
      <c r="L26" s="676">
        <f>K26/E23</f>
        <v>0.38480449127926425</v>
      </c>
      <c r="M26" s="678">
        <f>SUM(M5:M22)</f>
        <v>76083.281434050004</v>
      </c>
      <c r="N26" s="676">
        <f>M26/E23</f>
        <v>0.27074198343574946</v>
      </c>
    </row>
    <row r="27" spans="1:16" x14ac:dyDescent="0.2">
      <c r="A27" s="667"/>
      <c r="B27" s="667"/>
      <c r="C27" s="667"/>
      <c r="D27" s="667"/>
      <c r="E27" s="667"/>
      <c r="F27" s="667"/>
      <c r="G27" s="669">
        <f>G26</f>
        <v>13079.971992450002</v>
      </c>
      <c r="H27" s="676">
        <f>H26</f>
        <v>4.6545016116183273E-2</v>
      </c>
      <c r="I27" s="669">
        <f>G27+I26</f>
        <v>96797.527197800024</v>
      </c>
      <c r="J27" s="676">
        <f>J26+H27</f>
        <v>0.34445352528498641</v>
      </c>
      <c r="K27" s="669">
        <f>I27+K26</f>
        <v>204934.38885315004</v>
      </c>
      <c r="L27" s="676">
        <f>J27+L26</f>
        <v>0.7292580165642506</v>
      </c>
      <c r="M27" s="669">
        <f>K27+M26</f>
        <v>281017.67028720002</v>
      </c>
      <c r="N27" s="676">
        <f>L27+N26</f>
        <v>1</v>
      </c>
    </row>
    <row r="29" spans="1:16" s="549" customFormat="1" ht="30" customHeight="1" x14ac:dyDescent="0.2">
      <c r="A29" s="687" t="s">
        <v>554</v>
      </c>
      <c r="B29" s="687"/>
      <c r="C29" s="687"/>
      <c r="D29" s="687" t="s">
        <v>555</v>
      </c>
      <c r="E29" s="688">
        <f>'1-Orçamento Sintético '!J191</f>
        <v>79155.181159999993</v>
      </c>
      <c r="F29" s="689">
        <v>0.18953470751378279</v>
      </c>
      <c r="G29" s="690">
        <f>E29*0.05</f>
        <v>3957.7590579999996</v>
      </c>
      <c r="H29" s="691">
        <v>0.05</v>
      </c>
      <c r="I29" s="690">
        <f>E29*0.3</f>
        <v>23746.554347999998</v>
      </c>
      <c r="J29" s="691">
        <v>0.3</v>
      </c>
      <c r="K29" s="690">
        <f>E29*0.4</f>
        <v>31662.072463999997</v>
      </c>
      <c r="L29" s="691">
        <v>0.4</v>
      </c>
      <c r="M29" s="690">
        <f>E29*0.25</f>
        <v>19788.795289999998</v>
      </c>
      <c r="N29" s="691">
        <v>0.25</v>
      </c>
      <c r="O29" s="547"/>
      <c r="P29" s="548"/>
    </row>
    <row r="32" spans="1:16" x14ac:dyDescent="0.2">
      <c r="D32" s="692" t="s">
        <v>573</v>
      </c>
      <c r="E32" s="693">
        <f>E23</f>
        <v>281017.67028720002</v>
      </c>
      <c r="F32" s="676">
        <f>E32/E34</f>
        <v>0.78023001777632917</v>
      </c>
      <c r="O32" s="29"/>
    </row>
    <row r="33" spans="1:15" x14ac:dyDescent="0.2">
      <c r="D33" s="694" t="s">
        <v>555</v>
      </c>
      <c r="E33" s="669">
        <f>E29</f>
        <v>79155.181159999993</v>
      </c>
      <c r="F33" s="676">
        <f>E33/E34</f>
        <v>0.21976998222367086</v>
      </c>
      <c r="O33" s="29"/>
    </row>
    <row r="34" spans="1:15" x14ac:dyDescent="0.2">
      <c r="A34" s="695"/>
      <c r="B34" s="695"/>
      <c r="C34" s="695"/>
      <c r="D34" s="696" t="s">
        <v>574</v>
      </c>
      <c r="E34" s="697">
        <f>E32+E33</f>
        <v>360172.8514472</v>
      </c>
      <c r="F34" s="698">
        <f>F32+F33</f>
        <v>1</v>
      </c>
    </row>
    <row r="35" spans="1:15" x14ac:dyDescent="0.2">
      <c r="H35" s="686"/>
    </row>
  </sheetData>
  <mergeCells count="17">
    <mergeCell ref="K4:L4"/>
    <mergeCell ref="M4:N4"/>
    <mergeCell ref="E1:F1"/>
    <mergeCell ref="E2:F2"/>
    <mergeCell ref="A3:F3"/>
    <mergeCell ref="G4:H4"/>
    <mergeCell ref="I4:J4"/>
    <mergeCell ref="A1:C1"/>
    <mergeCell ref="A2:C2"/>
    <mergeCell ref="G1:N2"/>
    <mergeCell ref="G3:N3"/>
    <mergeCell ref="A24:C24"/>
    <mergeCell ref="E24:F24"/>
    <mergeCell ref="A25:C25"/>
    <mergeCell ref="E25:F25"/>
    <mergeCell ref="A26:C26"/>
    <mergeCell ref="E26:F26"/>
  </mergeCells>
  <pageMargins left="0.5" right="0.5" top="1" bottom="1" header="0.5" footer="0.5"/>
  <pageSetup paperSize="9" scale="65" fitToHeight="0" orientation="landscape" r:id="rId1"/>
  <headerFooter>
    <oddHeader>&amp;L &amp;CMINISTÉRIO DA FAZENDA
RECEITA FEDERAL DO BRASIL</oddHeader>
    <oddFooter xml:space="preserve">&amp;L &amp;C
      mercia.freitas@rfb.gov.br 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3"/>
  <sheetViews>
    <sheetView topLeftCell="A318" workbookViewId="0">
      <selection activeCell="G334" sqref="G334"/>
    </sheetView>
  </sheetViews>
  <sheetFormatPr defaultRowHeight="14.25" x14ac:dyDescent="0.2"/>
  <cols>
    <col min="1" max="1" width="10" style="1" bestFit="1" customWidth="1"/>
    <col min="2" max="2" width="12" style="1" bestFit="1" customWidth="1"/>
    <col min="3" max="3" width="10" style="1" bestFit="1" customWidth="1"/>
    <col min="4" max="4" width="12.25" style="1" customWidth="1"/>
    <col min="5" max="5" width="15" style="1" bestFit="1" customWidth="1"/>
    <col min="6" max="8" width="12" style="1" bestFit="1" customWidth="1"/>
    <col min="9" max="9" width="13" style="1" bestFit="1" customWidth="1"/>
    <col min="10" max="10" width="14" style="1" bestFit="1" customWidth="1"/>
    <col min="11" max="11" width="13.25" style="1" bestFit="1" customWidth="1"/>
  </cols>
  <sheetData>
    <row r="1" spans="1:11" x14ac:dyDescent="0.2">
      <c r="A1" s="800"/>
      <c r="B1" s="800"/>
      <c r="C1" s="848" t="s">
        <v>575</v>
      </c>
      <c r="D1" s="848"/>
      <c r="E1" s="848" t="s">
        <v>2</v>
      </c>
      <c r="F1" s="848"/>
      <c r="G1" s="848" t="s">
        <v>576</v>
      </c>
      <c r="H1" s="848"/>
      <c r="I1" s="848" t="s">
        <v>4</v>
      </c>
      <c r="J1" s="848"/>
    </row>
    <row r="2" spans="1:11" x14ac:dyDescent="0.2">
      <c r="A2" s="800"/>
      <c r="B2" s="800"/>
      <c r="C2" s="848" t="s">
        <v>577</v>
      </c>
      <c r="D2" s="848"/>
      <c r="E2" s="848" t="s">
        <v>6</v>
      </c>
      <c r="F2" s="848"/>
      <c r="G2" s="848" t="s">
        <v>578</v>
      </c>
      <c r="H2" s="848"/>
      <c r="I2" s="848" t="s">
        <v>7</v>
      </c>
      <c r="J2" s="848"/>
    </row>
    <row r="3" spans="1:11" x14ac:dyDescent="0.2">
      <c r="A3" s="870" t="s">
        <v>579</v>
      </c>
      <c r="B3" s="844"/>
      <c r="C3" s="844"/>
      <c r="D3" s="844"/>
      <c r="E3" s="844"/>
      <c r="F3" s="844"/>
      <c r="G3" s="844"/>
      <c r="H3" s="844"/>
      <c r="I3" s="844"/>
      <c r="J3" s="844"/>
    </row>
    <row r="4" spans="1:11" ht="22.5" x14ac:dyDescent="0.2">
      <c r="A4" s="807" t="s">
        <v>20</v>
      </c>
      <c r="B4" s="807"/>
      <c r="C4" s="807"/>
      <c r="D4" s="807" t="s">
        <v>21</v>
      </c>
      <c r="E4" s="807"/>
      <c r="F4" s="869"/>
      <c r="G4" s="869"/>
      <c r="H4" s="699"/>
      <c r="I4" s="807"/>
      <c r="J4" s="700"/>
    </row>
    <row r="5" spans="1:11" x14ac:dyDescent="0.2">
      <c r="A5" s="805" t="s">
        <v>22</v>
      </c>
      <c r="B5" s="662" t="s">
        <v>10</v>
      </c>
      <c r="C5" s="805" t="s">
        <v>11</v>
      </c>
      <c r="D5" s="805" t="s">
        <v>12</v>
      </c>
      <c r="E5" s="868" t="s">
        <v>580</v>
      </c>
      <c r="F5" s="868"/>
      <c r="G5" s="663" t="s">
        <v>13</v>
      </c>
      <c r="H5" s="662" t="s">
        <v>14</v>
      </c>
      <c r="I5" s="662" t="s">
        <v>581</v>
      </c>
      <c r="J5" s="662" t="s">
        <v>15</v>
      </c>
      <c r="K5" s="662" t="s">
        <v>572</v>
      </c>
    </row>
    <row r="6" spans="1:11" x14ac:dyDescent="0.2">
      <c r="A6" s="806" t="s">
        <v>582</v>
      </c>
      <c r="B6" s="808" t="s">
        <v>23</v>
      </c>
      <c r="C6" s="809" t="s">
        <v>24</v>
      </c>
      <c r="D6" s="806" t="s">
        <v>25</v>
      </c>
      <c r="E6" s="867" t="s">
        <v>583</v>
      </c>
      <c r="F6" s="867"/>
      <c r="G6" s="665" t="s">
        <v>26</v>
      </c>
      <c r="H6" s="701">
        <v>1</v>
      </c>
      <c r="I6" s="668"/>
      <c r="J6" s="668">
        <v>0</v>
      </c>
      <c r="K6" s="668">
        <f>K8+K7</f>
        <v>571.66000000000008</v>
      </c>
    </row>
    <row r="7" spans="1:11" ht="112.5" x14ac:dyDescent="0.2">
      <c r="A7" s="802" t="s">
        <v>584</v>
      </c>
      <c r="B7" s="702" t="s">
        <v>585</v>
      </c>
      <c r="C7" s="802" t="s">
        <v>29</v>
      </c>
      <c r="D7" s="802" t="s">
        <v>586</v>
      </c>
      <c r="E7" s="864" t="s">
        <v>587</v>
      </c>
      <c r="F7" s="864"/>
      <c r="G7" s="703" t="s">
        <v>123</v>
      </c>
      <c r="H7" s="704">
        <v>180</v>
      </c>
      <c r="I7" s="704"/>
      <c r="J7" s="705">
        <v>2.97</v>
      </c>
      <c r="K7" s="668">
        <f t="shared" ref="K7:K8" si="0">J7*H7</f>
        <v>534.6</v>
      </c>
    </row>
    <row r="8" spans="1:11" ht="45" x14ac:dyDescent="0.2">
      <c r="A8" s="802" t="s">
        <v>584</v>
      </c>
      <c r="B8" s="702" t="s">
        <v>588</v>
      </c>
      <c r="C8" s="802" t="s">
        <v>29</v>
      </c>
      <c r="D8" s="802" t="s">
        <v>589</v>
      </c>
      <c r="E8" s="864" t="s">
        <v>590</v>
      </c>
      <c r="F8" s="864"/>
      <c r="G8" s="703" t="s">
        <v>559</v>
      </c>
      <c r="H8" s="704">
        <v>2</v>
      </c>
      <c r="I8" s="704"/>
      <c r="J8" s="705">
        <v>18.53</v>
      </c>
      <c r="K8" s="668">
        <f t="shared" si="0"/>
        <v>37.06</v>
      </c>
    </row>
    <row r="9" spans="1:11" x14ac:dyDescent="0.2">
      <c r="A9" s="804"/>
      <c r="B9" s="804"/>
      <c r="C9" s="804"/>
      <c r="D9" s="804"/>
      <c r="E9" s="804"/>
      <c r="F9" s="706"/>
      <c r="G9" s="804"/>
      <c r="H9" s="706"/>
      <c r="I9" s="804"/>
      <c r="J9" s="706"/>
      <c r="K9" s="686"/>
    </row>
    <row r="10" spans="1:11" x14ac:dyDescent="0.2">
      <c r="A10" s="804"/>
      <c r="B10" s="804"/>
      <c r="C10" s="804"/>
      <c r="D10" s="804"/>
      <c r="E10" s="804"/>
      <c r="F10" s="706"/>
      <c r="G10" s="804"/>
      <c r="H10" s="866"/>
      <c r="I10" s="866"/>
      <c r="J10" s="706"/>
    </row>
    <row r="11" spans="1:11" ht="15" thickBot="1" x14ac:dyDescent="0.25">
      <c r="A11" s="799"/>
      <c r="B11" s="799"/>
      <c r="C11" s="799"/>
      <c r="D11" s="799"/>
      <c r="E11" s="799"/>
      <c r="F11" s="799"/>
      <c r="G11" s="799"/>
      <c r="H11" s="707"/>
      <c r="I11" s="799"/>
      <c r="J11" s="801"/>
    </row>
    <row r="12" spans="1:11" ht="15" thickTop="1" x14ac:dyDescent="0.2">
      <c r="A12" s="708"/>
      <c r="B12" s="708"/>
      <c r="C12" s="708"/>
      <c r="D12" s="708"/>
      <c r="E12" s="708"/>
      <c r="F12" s="708"/>
      <c r="G12" s="708"/>
      <c r="H12" s="708"/>
      <c r="I12" s="708"/>
      <c r="J12" s="708"/>
    </row>
    <row r="13" spans="1:11" ht="23.25" thickBot="1" x14ac:dyDescent="0.25">
      <c r="A13" s="807" t="s">
        <v>42</v>
      </c>
      <c r="B13" s="807"/>
      <c r="C13" s="807"/>
      <c r="D13" s="807" t="s">
        <v>43</v>
      </c>
      <c r="E13" s="807"/>
      <c r="F13" s="869"/>
      <c r="G13" s="869"/>
      <c r="H13" s="699"/>
      <c r="I13" s="807"/>
      <c r="J13" s="700"/>
    </row>
    <row r="14" spans="1:11" ht="15" thickTop="1" x14ac:dyDescent="0.2">
      <c r="A14" s="708"/>
      <c r="B14" s="708"/>
      <c r="C14" s="708"/>
      <c r="D14" s="708"/>
      <c r="E14" s="708"/>
      <c r="F14" s="708"/>
      <c r="G14" s="708"/>
      <c r="H14" s="708"/>
      <c r="I14" s="708"/>
      <c r="J14" s="708"/>
    </row>
    <row r="15" spans="1:11" x14ac:dyDescent="0.2">
      <c r="A15" s="805" t="s">
        <v>72</v>
      </c>
      <c r="B15" s="662" t="s">
        <v>10</v>
      </c>
      <c r="C15" s="805" t="s">
        <v>11</v>
      </c>
      <c r="D15" s="805" t="s">
        <v>12</v>
      </c>
      <c r="E15" s="868" t="s">
        <v>580</v>
      </c>
      <c r="F15" s="868"/>
      <c r="G15" s="663" t="s">
        <v>13</v>
      </c>
      <c r="H15" s="662" t="s">
        <v>14</v>
      </c>
      <c r="I15" s="662" t="s">
        <v>581</v>
      </c>
      <c r="J15" s="662" t="s">
        <v>15</v>
      </c>
      <c r="K15" s="662" t="s">
        <v>572</v>
      </c>
    </row>
    <row r="16" spans="1:11" ht="90" x14ac:dyDescent="0.2">
      <c r="A16" s="806" t="s">
        <v>582</v>
      </c>
      <c r="B16" s="808" t="s">
        <v>73</v>
      </c>
      <c r="C16" s="809" t="s">
        <v>24</v>
      </c>
      <c r="D16" s="806" t="s">
        <v>74</v>
      </c>
      <c r="E16" s="867" t="s">
        <v>583</v>
      </c>
      <c r="F16" s="867"/>
      <c r="G16" s="665" t="s">
        <v>68</v>
      </c>
      <c r="H16" s="701">
        <v>1</v>
      </c>
      <c r="I16" s="668"/>
      <c r="J16" s="668"/>
      <c r="K16" s="668">
        <f>SUM(K17)</f>
        <v>227.02</v>
      </c>
    </row>
    <row r="17" spans="1:11" ht="56.25" x14ac:dyDescent="0.2">
      <c r="A17" s="802" t="s">
        <v>584</v>
      </c>
      <c r="B17" s="702" t="s">
        <v>591</v>
      </c>
      <c r="C17" s="802" t="s">
        <v>29</v>
      </c>
      <c r="D17" s="802" t="s">
        <v>592</v>
      </c>
      <c r="E17" s="864" t="s">
        <v>583</v>
      </c>
      <c r="F17" s="864"/>
      <c r="G17" s="703" t="s">
        <v>68</v>
      </c>
      <c r="H17" s="704">
        <v>1</v>
      </c>
      <c r="I17" s="704"/>
      <c r="J17" s="705">
        <v>227.02</v>
      </c>
      <c r="K17" s="705">
        <v>227.02</v>
      </c>
    </row>
    <row r="18" spans="1:11" x14ac:dyDescent="0.2">
      <c r="A18" s="804"/>
      <c r="B18" s="804"/>
      <c r="C18" s="804"/>
      <c r="D18" s="804"/>
      <c r="E18" s="804"/>
      <c r="F18" s="706"/>
      <c r="G18" s="804"/>
      <c r="H18" s="706"/>
      <c r="I18" s="804"/>
      <c r="J18" s="706"/>
    </row>
    <row r="19" spans="1:11" x14ac:dyDescent="0.2">
      <c r="A19" s="804"/>
      <c r="B19" s="804"/>
      <c r="C19" s="804"/>
      <c r="D19" s="804"/>
      <c r="E19" s="804"/>
      <c r="F19" s="706"/>
      <c r="G19" s="804"/>
      <c r="H19" s="866"/>
      <c r="I19" s="866"/>
      <c r="J19" s="706"/>
    </row>
    <row r="20" spans="1:11" ht="15" thickBot="1" x14ac:dyDescent="0.25">
      <c r="A20" s="799"/>
      <c r="B20" s="799"/>
      <c r="C20" s="799"/>
      <c r="D20" s="799"/>
      <c r="E20" s="799"/>
      <c r="F20" s="799"/>
      <c r="G20" s="799"/>
      <c r="H20" s="707"/>
      <c r="I20" s="799"/>
      <c r="J20" s="801"/>
    </row>
    <row r="21" spans="1:11" ht="15" thickTop="1" x14ac:dyDescent="0.2">
      <c r="A21" s="708"/>
      <c r="B21" s="708"/>
      <c r="C21" s="708"/>
      <c r="D21" s="708"/>
      <c r="E21" s="708"/>
      <c r="F21" s="708"/>
      <c r="G21" s="708"/>
      <c r="H21" s="708"/>
      <c r="I21" s="708"/>
      <c r="J21" s="708"/>
    </row>
    <row r="22" spans="1:11" x14ac:dyDescent="0.2">
      <c r="A22" s="805" t="s">
        <v>75</v>
      </c>
      <c r="B22" s="662" t="s">
        <v>10</v>
      </c>
      <c r="C22" s="805" t="s">
        <v>11</v>
      </c>
      <c r="D22" s="805" t="s">
        <v>12</v>
      </c>
      <c r="E22" s="868" t="s">
        <v>580</v>
      </c>
      <c r="F22" s="868"/>
      <c r="G22" s="663" t="s">
        <v>13</v>
      </c>
      <c r="H22" s="662" t="s">
        <v>14</v>
      </c>
      <c r="I22" s="662" t="s">
        <v>581</v>
      </c>
      <c r="J22" s="662" t="s">
        <v>15</v>
      </c>
      <c r="K22" s="662" t="s">
        <v>572</v>
      </c>
    </row>
    <row r="23" spans="1:11" ht="22.5" x14ac:dyDescent="0.2">
      <c r="A23" s="806" t="s">
        <v>582</v>
      </c>
      <c r="B23" s="808">
        <v>3</v>
      </c>
      <c r="C23" s="809" t="s">
        <v>24</v>
      </c>
      <c r="D23" s="806" t="s">
        <v>77</v>
      </c>
      <c r="E23" s="867" t="s">
        <v>583</v>
      </c>
      <c r="F23" s="867"/>
      <c r="G23" s="665" t="s">
        <v>31</v>
      </c>
      <c r="H23" s="701">
        <v>1</v>
      </c>
      <c r="I23" s="668"/>
      <c r="J23" s="668"/>
      <c r="K23" s="668">
        <f>SUM(K24:K25)</f>
        <v>40.620000000000005</v>
      </c>
    </row>
    <row r="24" spans="1:11" ht="45" x14ac:dyDescent="0.2">
      <c r="A24" s="802" t="s">
        <v>584</v>
      </c>
      <c r="B24" s="702" t="s">
        <v>588</v>
      </c>
      <c r="C24" s="802" t="s">
        <v>29</v>
      </c>
      <c r="D24" s="802" t="s">
        <v>589</v>
      </c>
      <c r="E24" s="864" t="s">
        <v>590</v>
      </c>
      <c r="F24" s="864"/>
      <c r="G24" s="703" t="s">
        <v>559</v>
      </c>
      <c r="H24" s="704">
        <v>1</v>
      </c>
      <c r="I24" s="704"/>
      <c r="J24" s="705">
        <v>18.53</v>
      </c>
      <c r="K24" s="705">
        <v>18.53</v>
      </c>
    </row>
    <row r="25" spans="1:11" ht="45" x14ac:dyDescent="0.2">
      <c r="A25" s="802" t="s">
        <v>584</v>
      </c>
      <c r="B25" s="702" t="s">
        <v>593</v>
      </c>
      <c r="C25" s="802" t="s">
        <v>29</v>
      </c>
      <c r="D25" s="802" t="s">
        <v>594</v>
      </c>
      <c r="E25" s="864" t="s">
        <v>590</v>
      </c>
      <c r="F25" s="864"/>
      <c r="G25" s="703" t="s">
        <v>559</v>
      </c>
      <c r="H25" s="704">
        <v>1</v>
      </c>
      <c r="I25" s="704"/>
      <c r="J25" s="705">
        <v>22.09</v>
      </c>
      <c r="K25" s="705">
        <v>22.09</v>
      </c>
    </row>
    <row r="26" spans="1:11" x14ac:dyDescent="0.2">
      <c r="A26" s="804"/>
      <c r="B26" s="804"/>
      <c r="C26" s="804"/>
      <c r="D26" s="804"/>
      <c r="E26" s="804"/>
      <c r="F26" s="706"/>
      <c r="G26" s="804"/>
      <c r="H26" s="706"/>
      <c r="I26" s="804"/>
      <c r="J26" s="706"/>
    </row>
    <row r="27" spans="1:11" x14ac:dyDescent="0.2">
      <c r="A27" s="804"/>
      <c r="B27" s="804"/>
      <c r="C27" s="804"/>
      <c r="D27" s="804"/>
      <c r="E27" s="804"/>
      <c r="F27" s="706"/>
      <c r="G27" s="804"/>
      <c r="H27" s="866"/>
      <c r="I27" s="866"/>
      <c r="J27" s="706"/>
    </row>
    <row r="28" spans="1:11" ht="15" thickBot="1" x14ac:dyDescent="0.25">
      <c r="A28" s="799"/>
      <c r="B28" s="799"/>
      <c r="C28" s="799"/>
      <c r="D28" s="799"/>
      <c r="E28" s="799"/>
      <c r="F28" s="799"/>
      <c r="G28" s="799"/>
      <c r="H28" s="707"/>
      <c r="I28" s="799"/>
      <c r="J28" s="801"/>
    </row>
    <row r="29" spans="1:11" ht="15" thickTop="1" x14ac:dyDescent="0.2">
      <c r="A29" s="708"/>
      <c r="B29" s="708"/>
      <c r="C29" s="708"/>
      <c r="D29" s="708"/>
      <c r="E29" s="708"/>
      <c r="F29" s="708"/>
      <c r="G29" s="708"/>
      <c r="H29" s="708"/>
      <c r="I29" s="708"/>
      <c r="J29" s="708"/>
    </row>
    <row r="30" spans="1:11" x14ac:dyDescent="0.2">
      <c r="A30" s="805" t="s">
        <v>78</v>
      </c>
      <c r="B30" s="662" t="s">
        <v>10</v>
      </c>
      <c r="C30" s="805" t="s">
        <v>11</v>
      </c>
      <c r="D30" s="805" t="s">
        <v>12</v>
      </c>
      <c r="E30" s="868" t="s">
        <v>580</v>
      </c>
      <c r="F30" s="868"/>
      <c r="G30" s="663" t="s">
        <v>13</v>
      </c>
      <c r="H30" s="662" t="s">
        <v>14</v>
      </c>
      <c r="I30" s="662" t="s">
        <v>581</v>
      </c>
      <c r="J30" s="662" t="s">
        <v>15</v>
      </c>
      <c r="K30" s="662" t="s">
        <v>572</v>
      </c>
    </row>
    <row r="31" spans="1:11" ht="56.25" x14ac:dyDescent="0.2">
      <c r="A31" s="806" t="s">
        <v>582</v>
      </c>
      <c r="B31" s="808" t="s">
        <v>79</v>
      </c>
      <c r="C31" s="809" t="s">
        <v>24</v>
      </c>
      <c r="D31" s="806" t="s">
        <v>80</v>
      </c>
      <c r="E31" s="867" t="s">
        <v>583</v>
      </c>
      <c r="F31" s="867"/>
      <c r="G31" s="665" t="s">
        <v>31</v>
      </c>
      <c r="H31" s="701">
        <v>1</v>
      </c>
      <c r="I31" s="668"/>
      <c r="J31" s="668"/>
      <c r="K31" s="668">
        <f>SUM(K32:K33)</f>
        <v>21.84</v>
      </c>
    </row>
    <row r="32" spans="1:11" ht="45" x14ac:dyDescent="0.2">
      <c r="A32" s="802" t="s">
        <v>584</v>
      </c>
      <c r="B32" s="702" t="s">
        <v>593</v>
      </c>
      <c r="C32" s="802" t="s">
        <v>29</v>
      </c>
      <c r="D32" s="802" t="s">
        <v>594</v>
      </c>
      <c r="E32" s="864" t="s">
        <v>590</v>
      </c>
      <c r="F32" s="864"/>
      <c r="G32" s="703" t="s">
        <v>559</v>
      </c>
      <c r="H32" s="704">
        <v>0.15</v>
      </c>
      <c r="I32" s="704"/>
      <c r="J32" s="705">
        <v>22.09</v>
      </c>
      <c r="K32" s="705">
        <v>3.31</v>
      </c>
    </row>
    <row r="33" spans="1:11" ht="45" x14ac:dyDescent="0.2">
      <c r="A33" s="802" t="s">
        <v>584</v>
      </c>
      <c r="B33" s="702" t="s">
        <v>588</v>
      </c>
      <c r="C33" s="802" t="s">
        <v>29</v>
      </c>
      <c r="D33" s="802" t="s">
        <v>589</v>
      </c>
      <c r="E33" s="864" t="s">
        <v>590</v>
      </c>
      <c r="F33" s="864"/>
      <c r="G33" s="703" t="s">
        <v>559</v>
      </c>
      <c r="H33" s="704">
        <v>1</v>
      </c>
      <c r="I33" s="704"/>
      <c r="J33" s="705">
        <v>18.53</v>
      </c>
      <c r="K33" s="705">
        <v>18.53</v>
      </c>
    </row>
    <row r="34" spans="1:11" x14ac:dyDescent="0.2">
      <c r="A34" s="804"/>
      <c r="B34" s="804"/>
      <c r="C34" s="804"/>
      <c r="D34" s="804"/>
      <c r="E34" s="804"/>
      <c r="F34" s="706"/>
      <c r="G34" s="804"/>
      <c r="H34" s="706"/>
      <c r="I34" s="804"/>
      <c r="J34" s="706"/>
    </row>
    <row r="35" spans="1:11" x14ac:dyDescent="0.2">
      <c r="A35" s="804"/>
      <c r="B35" s="804"/>
      <c r="C35" s="804"/>
      <c r="D35" s="804"/>
      <c r="E35" s="804"/>
      <c r="F35" s="706"/>
      <c r="G35" s="804"/>
      <c r="H35" s="866"/>
      <c r="I35" s="866"/>
      <c r="J35" s="706"/>
    </row>
    <row r="36" spans="1:11" ht="15" thickBot="1" x14ac:dyDescent="0.25">
      <c r="A36" s="799"/>
      <c r="B36" s="799"/>
      <c r="C36" s="799"/>
      <c r="D36" s="799"/>
      <c r="E36" s="799"/>
      <c r="F36" s="799"/>
      <c r="G36" s="799"/>
      <c r="H36" s="707"/>
      <c r="I36" s="799"/>
      <c r="J36" s="801"/>
    </row>
    <row r="37" spans="1:11" ht="15" thickTop="1" x14ac:dyDescent="0.2">
      <c r="A37" s="708"/>
      <c r="B37" s="708"/>
      <c r="C37" s="708"/>
      <c r="D37" s="708"/>
      <c r="E37" s="708"/>
      <c r="F37" s="708"/>
      <c r="G37" s="708"/>
      <c r="H37" s="708"/>
      <c r="I37" s="708"/>
      <c r="J37" s="708"/>
    </row>
    <row r="38" spans="1:11" x14ac:dyDescent="0.2">
      <c r="A38" s="805" t="s">
        <v>96</v>
      </c>
      <c r="B38" s="662" t="s">
        <v>10</v>
      </c>
      <c r="C38" s="805" t="s">
        <v>11</v>
      </c>
      <c r="D38" s="805" t="s">
        <v>12</v>
      </c>
      <c r="E38" s="868" t="s">
        <v>580</v>
      </c>
      <c r="F38" s="868"/>
      <c r="G38" s="663" t="s">
        <v>13</v>
      </c>
      <c r="H38" s="662" t="s">
        <v>14</v>
      </c>
      <c r="I38" s="662" t="s">
        <v>581</v>
      </c>
      <c r="J38" s="662" t="s">
        <v>15</v>
      </c>
      <c r="K38" s="662" t="s">
        <v>572</v>
      </c>
    </row>
    <row r="39" spans="1:11" ht="56.25" x14ac:dyDescent="0.2">
      <c r="A39" s="806" t="s">
        <v>582</v>
      </c>
      <c r="B39" s="808" t="s">
        <v>97</v>
      </c>
      <c r="C39" s="809" t="s">
        <v>24</v>
      </c>
      <c r="D39" s="806" t="s">
        <v>98</v>
      </c>
      <c r="E39" s="867" t="s">
        <v>583</v>
      </c>
      <c r="F39" s="867"/>
      <c r="G39" s="665" t="s">
        <v>99</v>
      </c>
      <c r="H39" s="701">
        <v>1</v>
      </c>
      <c r="I39" s="668"/>
      <c r="J39" s="668"/>
      <c r="K39" s="668">
        <f>SUM(K40:K42)</f>
        <v>161.86000000000001</v>
      </c>
    </row>
    <row r="40" spans="1:11" ht="157.5" x14ac:dyDescent="0.2">
      <c r="A40" s="802" t="s">
        <v>584</v>
      </c>
      <c r="B40" s="702" t="s">
        <v>595</v>
      </c>
      <c r="C40" s="802" t="s">
        <v>29</v>
      </c>
      <c r="D40" s="802" t="s">
        <v>596</v>
      </c>
      <c r="E40" s="864" t="s">
        <v>587</v>
      </c>
      <c r="F40" s="864"/>
      <c r="G40" s="703" t="s">
        <v>68</v>
      </c>
      <c r="H40" s="704">
        <v>1</v>
      </c>
      <c r="I40" s="704"/>
      <c r="J40" s="705">
        <v>9.36</v>
      </c>
      <c r="K40" s="705">
        <v>9.36</v>
      </c>
    </row>
    <row r="41" spans="1:11" ht="112.5" x14ac:dyDescent="0.2">
      <c r="A41" s="802" t="s">
        <v>584</v>
      </c>
      <c r="B41" s="702" t="s">
        <v>597</v>
      </c>
      <c r="C41" s="802" t="s">
        <v>29</v>
      </c>
      <c r="D41" s="802" t="s">
        <v>598</v>
      </c>
      <c r="E41" s="864" t="s">
        <v>587</v>
      </c>
      <c r="F41" s="864"/>
      <c r="G41" s="703" t="s">
        <v>123</v>
      </c>
      <c r="H41" s="704">
        <v>1</v>
      </c>
      <c r="I41" s="704"/>
      <c r="J41" s="705">
        <v>2.5</v>
      </c>
      <c r="K41" s="705">
        <v>2.5</v>
      </c>
    </row>
    <row r="42" spans="1:11" ht="45" x14ac:dyDescent="0.2">
      <c r="A42" s="803" t="s">
        <v>599</v>
      </c>
      <c r="B42" s="810" t="s">
        <v>600</v>
      </c>
      <c r="C42" s="811" t="s">
        <v>24</v>
      </c>
      <c r="D42" s="803" t="s">
        <v>601</v>
      </c>
      <c r="E42" s="865" t="s">
        <v>602</v>
      </c>
      <c r="F42" s="865"/>
      <c r="G42" s="710" t="s">
        <v>603</v>
      </c>
      <c r="H42" s="711">
        <v>1</v>
      </c>
      <c r="I42" s="711">
        <v>0</v>
      </c>
      <c r="J42" s="712">
        <v>150</v>
      </c>
      <c r="K42" s="712">
        <f>J42*H42</f>
        <v>150</v>
      </c>
    </row>
    <row r="43" spans="1:11" x14ac:dyDescent="0.2">
      <c r="A43" s="804"/>
      <c r="B43" s="804"/>
      <c r="C43" s="804"/>
      <c r="D43" s="804"/>
      <c r="E43" s="804"/>
      <c r="F43" s="706"/>
      <c r="G43" s="804"/>
      <c r="H43" s="706"/>
      <c r="I43" s="804"/>
      <c r="J43" s="706"/>
    </row>
    <row r="44" spans="1:11" x14ac:dyDescent="0.2">
      <c r="A44" s="804"/>
      <c r="B44" s="804"/>
      <c r="C44" s="804"/>
      <c r="D44" s="804"/>
      <c r="E44" s="804"/>
      <c r="F44" s="706"/>
      <c r="G44" s="804"/>
      <c r="H44" s="866"/>
      <c r="I44" s="866"/>
      <c r="J44" s="706"/>
    </row>
    <row r="45" spans="1:11" ht="15" thickBot="1" x14ac:dyDescent="0.25">
      <c r="A45" s="799"/>
      <c r="B45" s="799"/>
      <c r="C45" s="799"/>
      <c r="D45" s="799"/>
      <c r="E45" s="799"/>
      <c r="F45" s="799"/>
      <c r="G45" s="799"/>
      <c r="H45" s="707"/>
      <c r="I45" s="799"/>
      <c r="J45" s="801"/>
    </row>
    <row r="46" spans="1:11" ht="15" thickTop="1" x14ac:dyDescent="0.2">
      <c r="A46" s="708"/>
      <c r="B46" s="708"/>
      <c r="C46" s="708"/>
      <c r="D46" s="708"/>
      <c r="E46" s="708"/>
      <c r="F46" s="708"/>
      <c r="G46" s="708"/>
      <c r="H46" s="708"/>
      <c r="I46" s="708"/>
      <c r="J46" s="708"/>
    </row>
    <row r="47" spans="1:11" ht="23.25" thickBot="1" x14ac:dyDescent="0.25">
      <c r="A47" s="807" t="s">
        <v>100</v>
      </c>
      <c r="B47" s="807"/>
      <c r="C47" s="807"/>
      <c r="D47" s="807" t="s">
        <v>101</v>
      </c>
      <c r="E47" s="807"/>
      <c r="F47" s="869"/>
      <c r="G47" s="869"/>
      <c r="H47" s="699"/>
      <c r="I47" s="807"/>
      <c r="J47" s="700"/>
    </row>
    <row r="48" spans="1:11" ht="15" thickTop="1" x14ac:dyDescent="0.2">
      <c r="A48" s="708"/>
      <c r="B48" s="708"/>
      <c r="C48" s="708"/>
      <c r="D48" s="708"/>
      <c r="E48" s="708"/>
      <c r="F48" s="708"/>
      <c r="G48" s="708"/>
      <c r="H48" s="708"/>
      <c r="I48" s="708"/>
      <c r="J48" s="708"/>
    </row>
    <row r="49" spans="1:11" x14ac:dyDescent="0.2">
      <c r="A49" s="805" t="s">
        <v>124</v>
      </c>
      <c r="B49" s="662" t="s">
        <v>10</v>
      </c>
      <c r="C49" s="805" t="s">
        <v>11</v>
      </c>
      <c r="D49" s="805" t="s">
        <v>12</v>
      </c>
      <c r="E49" s="868" t="s">
        <v>580</v>
      </c>
      <c r="F49" s="868"/>
      <c r="G49" s="663" t="s">
        <v>13</v>
      </c>
      <c r="H49" s="662" t="s">
        <v>14</v>
      </c>
      <c r="I49" s="662" t="s">
        <v>581</v>
      </c>
      <c r="J49" s="662" t="s">
        <v>15</v>
      </c>
      <c r="K49" s="662" t="s">
        <v>572</v>
      </c>
    </row>
    <row r="50" spans="1:11" ht="56.25" x14ac:dyDescent="0.2">
      <c r="A50" s="806" t="s">
        <v>582</v>
      </c>
      <c r="B50" s="808" t="s">
        <v>125</v>
      </c>
      <c r="C50" s="809" t="s">
        <v>24</v>
      </c>
      <c r="D50" s="806" t="s">
        <v>126</v>
      </c>
      <c r="E50" s="867" t="s">
        <v>604</v>
      </c>
      <c r="F50" s="867"/>
      <c r="G50" s="665" t="s">
        <v>68</v>
      </c>
      <c r="H50" s="701">
        <v>1</v>
      </c>
      <c r="I50" s="668"/>
      <c r="J50" s="668"/>
      <c r="K50" s="668">
        <f>SUM(K51:K56)</f>
        <v>1867.8074000000004</v>
      </c>
    </row>
    <row r="51" spans="1:11" ht="90" x14ac:dyDescent="0.2">
      <c r="A51" s="802" t="s">
        <v>584</v>
      </c>
      <c r="B51" s="702" t="s">
        <v>605</v>
      </c>
      <c r="C51" s="802" t="s">
        <v>29</v>
      </c>
      <c r="D51" s="802" t="s">
        <v>606</v>
      </c>
      <c r="E51" s="864" t="s">
        <v>604</v>
      </c>
      <c r="F51" s="864"/>
      <c r="G51" s="703" t="s">
        <v>31</v>
      </c>
      <c r="H51" s="704">
        <v>6.67</v>
      </c>
      <c r="I51" s="704"/>
      <c r="J51" s="705">
        <v>149.34</v>
      </c>
      <c r="K51" s="705">
        <f>H51*J51</f>
        <v>996.09780000000001</v>
      </c>
    </row>
    <row r="52" spans="1:11" ht="157.5" x14ac:dyDescent="0.2">
      <c r="A52" s="802" t="s">
        <v>584</v>
      </c>
      <c r="B52" s="702" t="s">
        <v>607</v>
      </c>
      <c r="C52" s="802" t="s">
        <v>29</v>
      </c>
      <c r="D52" s="802" t="s">
        <v>608</v>
      </c>
      <c r="E52" s="864" t="s">
        <v>604</v>
      </c>
      <c r="F52" s="864"/>
      <c r="G52" s="703" t="s">
        <v>31</v>
      </c>
      <c r="H52" s="704">
        <v>6.67</v>
      </c>
      <c r="I52" s="704"/>
      <c r="J52" s="705">
        <v>45.09</v>
      </c>
      <c r="K52" s="705">
        <f t="shared" ref="K52:K56" si="1">H52*J52</f>
        <v>300.75030000000004</v>
      </c>
    </row>
    <row r="53" spans="1:11" ht="90" x14ac:dyDescent="0.2">
      <c r="A53" s="802" t="s">
        <v>584</v>
      </c>
      <c r="B53" s="702" t="s">
        <v>609</v>
      </c>
      <c r="C53" s="802" t="s">
        <v>29</v>
      </c>
      <c r="D53" s="802" t="s">
        <v>610</v>
      </c>
      <c r="E53" s="864" t="s">
        <v>604</v>
      </c>
      <c r="F53" s="864"/>
      <c r="G53" s="703" t="s">
        <v>611</v>
      </c>
      <c r="H53" s="704">
        <v>1.1000000000000001</v>
      </c>
      <c r="I53" s="704"/>
      <c r="J53" s="705">
        <v>13.76</v>
      </c>
      <c r="K53" s="705">
        <f t="shared" si="1"/>
        <v>15.136000000000001</v>
      </c>
    </row>
    <row r="54" spans="1:11" ht="112.5" x14ac:dyDescent="0.2">
      <c r="A54" s="802" t="s">
        <v>584</v>
      </c>
      <c r="B54" s="702" t="s">
        <v>612</v>
      </c>
      <c r="C54" s="802" t="s">
        <v>29</v>
      </c>
      <c r="D54" s="802" t="s">
        <v>613</v>
      </c>
      <c r="E54" s="864" t="s">
        <v>604</v>
      </c>
      <c r="F54" s="864"/>
      <c r="G54" s="703" t="s">
        <v>68</v>
      </c>
      <c r="H54" s="704">
        <v>1.1000000000000001</v>
      </c>
      <c r="I54" s="704"/>
      <c r="J54" s="705">
        <v>480.78</v>
      </c>
      <c r="K54" s="705">
        <f t="shared" si="1"/>
        <v>528.85800000000006</v>
      </c>
    </row>
    <row r="55" spans="1:11" ht="45" x14ac:dyDescent="0.2">
      <c r="A55" s="802" t="s">
        <v>584</v>
      </c>
      <c r="B55" s="702" t="s">
        <v>593</v>
      </c>
      <c r="C55" s="802" t="s">
        <v>29</v>
      </c>
      <c r="D55" s="802" t="s">
        <v>594</v>
      </c>
      <c r="E55" s="864" t="s">
        <v>590</v>
      </c>
      <c r="F55" s="864"/>
      <c r="G55" s="703" t="s">
        <v>559</v>
      </c>
      <c r="H55" s="704">
        <v>0.86</v>
      </c>
      <c r="I55" s="704"/>
      <c r="J55" s="705">
        <v>22.09</v>
      </c>
      <c r="K55" s="705">
        <f t="shared" si="1"/>
        <v>18.997399999999999</v>
      </c>
    </row>
    <row r="56" spans="1:11" ht="45" x14ac:dyDescent="0.2">
      <c r="A56" s="802" t="s">
        <v>584</v>
      </c>
      <c r="B56" s="702" t="s">
        <v>588</v>
      </c>
      <c r="C56" s="802" t="s">
        <v>29</v>
      </c>
      <c r="D56" s="802" t="s">
        <v>589</v>
      </c>
      <c r="E56" s="864" t="s">
        <v>590</v>
      </c>
      <c r="F56" s="864"/>
      <c r="G56" s="703" t="s">
        <v>559</v>
      </c>
      <c r="H56" s="704">
        <v>0.43</v>
      </c>
      <c r="I56" s="704"/>
      <c r="J56" s="705">
        <v>18.53</v>
      </c>
      <c r="K56" s="705">
        <f t="shared" si="1"/>
        <v>7.9679000000000002</v>
      </c>
    </row>
    <row r="57" spans="1:11" x14ac:dyDescent="0.2">
      <c r="A57" s="804"/>
      <c r="B57" s="804"/>
      <c r="C57" s="804"/>
      <c r="D57" s="804"/>
      <c r="E57" s="804"/>
      <c r="F57" s="706"/>
      <c r="G57" s="804"/>
      <c r="H57" s="706"/>
      <c r="I57" s="804"/>
      <c r="J57" s="706"/>
    </row>
    <row r="58" spans="1:11" x14ac:dyDescent="0.2">
      <c r="A58" s="804"/>
      <c r="B58" s="804"/>
      <c r="C58" s="804"/>
      <c r="D58" s="804"/>
      <c r="E58" s="804"/>
      <c r="F58" s="706"/>
      <c r="G58" s="804"/>
      <c r="H58" s="866"/>
      <c r="I58" s="866"/>
      <c r="J58" s="706"/>
    </row>
    <row r="59" spans="1:11" ht="15" thickBot="1" x14ac:dyDescent="0.25">
      <c r="A59" s="799"/>
      <c r="B59" s="799"/>
      <c r="C59" s="799"/>
      <c r="D59" s="799"/>
      <c r="E59" s="799"/>
      <c r="F59" s="799"/>
      <c r="G59" s="799"/>
      <c r="H59" s="707"/>
      <c r="I59" s="799"/>
      <c r="J59" s="801"/>
    </row>
    <row r="60" spans="1:11" ht="15" thickTop="1" x14ac:dyDescent="0.2">
      <c r="A60" s="708"/>
      <c r="B60" s="708"/>
      <c r="C60" s="708"/>
      <c r="D60" s="708"/>
      <c r="E60" s="708"/>
      <c r="F60" s="708"/>
      <c r="G60" s="708"/>
      <c r="H60" s="708"/>
      <c r="I60" s="708"/>
      <c r="J60" s="708"/>
    </row>
    <row r="61" spans="1:11" x14ac:dyDescent="0.2">
      <c r="A61" s="805" t="s">
        <v>127</v>
      </c>
      <c r="B61" s="662" t="s">
        <v>10</v>
      </c>
      <c r="C61" s="805" t="s">
        <v>11</v>
      </c>
      <c r="D61" s="805" t="s">
        <v>12</v>
      </c>
      <c r="E61" s="868" t="s">
        <v>580</v>
      </c>
      <c r="F61" s="868"/>
      <c r="G61" s="663" t="s">
        <v>13</v>
      </c>
      <c r="H61" s="662" t="s">
        <v>14</v>
      </c>
      <c r="I61" s="662" t="s">
        <v>581</v>
      </c>
      <c r="J61" s="662" t="s">
        <v>15</v>
      </c>
      <c r="K61" s="662" t="s">
        <v>572</v>
      </c>
    </row>
    <row r="62" spans="1:11" ht="135" x14ac:dyDescent="0.2">
      <c r="A62" s="806" t="s">
        <v>582</v>
      </c>
      <c r="B62" s="808" t="s">
        <v>128</v>
      </c>
      <c r="C62" s="809" t="s">
        <v>24</v>
      </c>
      <c r="D62" s="806" t="s">
        <v>129</v>
      </c>
      <c r="E62" s="867" t="s">
        <v>604</v>
      </c>
      <c r="F62" s="867"/>
      <c r="G62" s="665" t="s">
        <v>68</v>
      </c>
      <c r="H62" s="701">
        <v>1</v>
      </c>
      <c r="I62" s="668"/>
      <c r="J62" s="668"/>
      <c r="K62" s="668">
        <f>SUM(K63:K67)</f>
        <v>2878.3</v>
      </c>
    </row>
    <row r="63" spans="1:11" ht="90" x14ac:dyDescent="0.2">
      <c r="A63" s="802" t="s">
        <v>584</v>
      </c>
      <c r="B63" s="702" t="s">
        <v>614</v>
      </c>
      <c r="C63" s="802" t="s">
        <v>29</v>
      </c>
      <c r="D63" s="802" t="s">
        <v>615</v>
      </c>
      <c r="E63" s="864" t="s">
        <v>604</v>
      </c>
      <c r="F63" s="864"/>
      <c r="G63" s="703" t="s">
        <v>31</v>
      </c>
      <c r="H63" s="704">
        <v>2</v>
      </c>
      <c r="I63" s="704"/>
      <c r="J63" s="705">
        <v>228.94</v>
      </c>
      <c r="K63" s="705">
        <f>J63*H63</f>
        <v>457.88</v>
      </c>
    </row>
    <row r="64" spans="1:11" ht="157.5" x14ac:dyDescent="0.2">
      <c r="A64" s="802" t="s">
        <v>584</v>
      </c>
      <c r="B64" s="702" t="s">
        <v>607</v>
      </c>
      <c r="C64" s="802" t="s">
        <v>29</v>
      </c>
      <c r="D64" s="802" t="s">
        <v>608</v>
      </c>
      <c r="E64" s="864" t="s">
        <v>604</v>
      </c>
      <c r="F64" s="864"/>
      <c r="G64" s="703" t="s">
        <v>31</v>
      </c>
      <c r="H64" s="704">
        <v>2</v>
      </c>
      <c r="I64" s="704"/>
      <c r="J64" s="705">
        <v>45.09</v>
      </c>
      <c r="K64" s="705">
        <f t="shared" ref="K64:K67" si="2">J64*H64</f>
        <v>90.18</v>
      </c>
    </row>
    <row r="65" spans="1:11" ht="112.5" x14ac:dyDescent="0.2">
      <c r="A65" s="802" t="s">
        <v>584</v>
      </c>
      <c r="B65" s="702" t="s">
        <v>616</v>
      </c>
      <c r="C65" s="802" t="s">
        <v>29</v>
      </c>
      <c r="D65" s="802" t="s">
        <v>617</v>
      </c>
      <c r="E65" s="864" t="s">
        <v>604</v>
      </c>
      <c r="F65" s="864"/>
      <c r="G65" s="703" t="s">
        <v>611</v>
      </c>
      <c r="H65" s="704">
        <v>150</v>
      </c>
      <c r="I65" s="704"/>
      <c r="J65" s="705">
        <v>12.16</v>
      </c>
      <c r="K65" s="705">
        <f t="shared" si="2"/>
        <v>1824</v>
      </c>
    </row>
    <row r="66" spans="1:11" ht="78.75" x14ac:dyDescent="0.2">
      <c r="A66" s="802" t="s">
        <v>584</v>
      </c>
      <c r="B66" s="702" t="s">
        <v>618</v>
      </c>
      <c r="C66" s="802" t="s">
        <v>29</v>
      </c>
      <c r="D66" s="802" t="s">
        <v>619</v>
      </c>
      <c r="E66" s="864" t="s">
        <v>604</v>
      </c>
      <c r="F66" s="864"/>
      <c r="G66" s="703" t="s">
        <v>38</v>
      </c>
      <c r="H66" s="704">
        <v>1</v>
      </c>
      <c r="I66" s="704"/>
      <c r="J66" s="705">
        <v>25.46</v>
      </c>
      <c r="K66" s="705">
        <f t="shared" si="2"/>
        <v>25.46</v>
      </c>
    </row>
    <row r="67" spans="1:11" ht="112.5" x14ac:dyDescent="0.2">
      <c r="A67" s="802" t="s">
        <v>584</v>
      </c>
      <c r="B67" s="702" t="s">
        <v>612</v>
      </c>
      <c r="C67" s="802" t="s">
        <v>29</v>
      </c>
      <c r="D67" s="802" t="s">
        <v>613</v>
      </c>
      <c r="E67" s="864" t="s">
        <v>604</v>
      </c>
      <c r="F67" s="864"/>
      <c r="G67" s="703" t="s">
        <v>68</v>
      </c>
      <c r="H67" s="704">
        <v>1</v>
      </c>
      <c r="I67" s="704"/>
      <c r="J67" s="705">
        <v>480.78</v>
      </c>
      <c r="K67" s="705">
        <f t="shared" si="2"/>
        <v>480.78</v>
      </c>
    </row>
    <row r="68" spans="1:11" x14ac:dyDescent="0.2">
      <c r="A68" s="804"/>
      <c r="B68" s="804"/>
      <c r="C68" s="804"/>
      <c r="D68" s="804"/>
      <c r="E68" s="804"/>
      <c r="F68" s="706"/>
      <c r="G68" s="804"/>
      <c r="H68" s="706"/>
      <c r="I68" s="804"/>
      <c r="J68" s="706"/>
    </row>
    <row r="69" spans="1:11" x14ac:dyDescent="0.2">
      <c r="A69" s="804"/>
      <c r="B69" s="804"/>
      <c r="C69" s="804"/>
      <c r="D69" s="804"/>
      <c r="E69" s="804"/>
      <c r="F69" s="706"/>
      <c r="G69" s="804"/>
      <c r="H69" s="866"/>
      <c r="I69" s="866"/>
      <c r="J69" s="706"/>
    </row>
    <row r="70" spans="1:11" ht="15" thickBot="1" x14ac:dyDescent="0.25">
      <c r="A70" s="799"/>
      <c r="B70" s="799"/>
      <c r="C70" s="799"/>
      <c r="D70" s="799"/>
      <c r="E70" s="799"/>
      <c r="F70" s="799"/>
      <c r="G70" s="799"/>
      <c r="H70" s="707"/>
      <c r="I70" s="799"/>
      <c r="J70" s="801"/>
    </row>
    <row r="71" spans="1:11" ht="15" thickTop="1" x14ac:dyDescent="0.2">
      <c r="A71" s="708"/>
      <c r="B71" s="708"/>
      <c r="C71" s="708"/>
      <c r="D71" s="708"/>
      <c r="E71" s="708"/>
      <c r="F71" s="708"/>
      <c r="G71" s="708"/>
      <c r="H71" s="708"/>
      <c r="I71" s="708"/>
      <c r="J71" s="708"/>
    </row>
    <row r="72" spans="1:11" ht="22.5" x14ac:dyDescent="0.2">
      <c r="A72" s="807" t="s">
        <v>130</v>
      </c>
      <c r="B72" s="807"/>
      <c r="C72" s="807"/>
      <c r="D72" s="807" t="s">
        <v>131</v>
      </c>
      <c r="E72" s="807"/>
      <c r="F72" s="869"/>
      <c r="G72" s="869"/>
      <c r="H72" s="699"/>
      <c r="I72" s="807"/>
      <c r="J72" s="700"/>
    </row>
    <row r="73" spans="1:11" x14ac:dyDescent="0.2">
      <c r="A73" s="805" t="s">
        <v>132</v>
      </c>
      <c r="B73" s="662" t="s">
        <v>10</v>
      </c>
      <c r="C73" s="805" t="s">
        <v>11</v>
      </c>
      <c r="D73" s="805" t="s">
        <v>12</v>
      </c>
      <c r="E73" s="868" t="s">
        <v>580</v>
      </c>
      <c r="F73" s="868"/>
      <c r="G73" s="663" t="s">
        <v>13</v>
      </c>
      <c r="H73" s="662" t="s">
        <v>14</v>
      </c>
      <c r="I73" s="662" t="s">
        <v>581</v>
      </c>
      <c r="J73" s="662" t="s">
        <v>15</v>
      </c>
      <c r="K73" s="662" t="s">
        <v>572</v>
      </c>
    </row>
    <row r="74" spans="1:11" ht="157.5" x14ac:dyDescent="0.2">
      <c r="A74" s="806" t="s">
        <v>582</v>
      </c>
      <c r="B74" s="664" t="s">
        <v>133</v>
      </c>
      <c r="C74" s="806" t="s">
        <v>29</v>
      </c>
      <c r="D74" s="806" t="s">
        <v>134</v>
      </c>
      <c r="E74" s="867" t="s">
        <v>620</v>
      </c>
      <c r="F74" s="867"/>
      <c r="G74" s="665" t="s">
        <v>31</v>
      </c>
      <c r="H74" s="701">
        <v>1</v>
      </c>
      <c r="I74" s="668"/>
      <c r="J74" s="668"/>
      <c r="K74" s="668">
        <v>60.77</v>
      </c>
    </row>
    <row r="75" spans="1:11" ht="168.75" x14ac:dyDescent="0.2">
      <c r="A75" s="802" t="s">
        <v>584</v>
      </c>
      <c r="B75" s="702" t="s">
        <v>621</v>
      </c>
      <c r="C75" s="802" t="s">
        <v>29</v>
      </c>
      <c r="D75" s="802" t="s">
        <v>622</v>
      </c>
      <c r="E75" s="864" t="s">
        <v>590</v>
      </c>
      <c r="F75" s="864"/>
      <c r="G75" s="703" t="s">
        <v>68</v>
      </c>
      <c r="H75" s="704">
        <v>1.18E-2</v>
      </c>
      <c r="I75" s="704"/>
      <c r="J75" s="705">
        <v>433.84</v>
      </c>
      <c r="K75" s="705">
        <f>J75*H75</f>
        <v>5.1193119999999999</v>
      </c>
    </row>
    <row r="76" spans="1:11" ht="45" x14ac:dyDescent="0.2">
      <c r="A76" s="802" t="s">
        <v>584</v>
      </c>
      <c r="B76" s="702" t="s">
        <v>593</v>
      </c>
      <c r="C76" s="802" t="s">
        <v>29</v>
      </c>
      <c r="D76" s="802" t="s">
        <v>594</v>
      </c>
      <c r="E76" s="864" t="s">
        <v>590</v>
      </c>
      <c r="F76" s="864"/>
      <c r="G76" s="703" t="s">
        <v>559</v>
      </c>
      <c r="H76" s="704">
        <v>0.86</v>
      </c>
      <c r="I76" s="704"/>
      <c r="J76" s="705">
        <v>22.09</v>
      </c>
      <c r="K76" s="705">
        <f t="shared" ref="K76:K80" si="3">J76*H76</f>
        <v>18.997399999999999</v>
      </c>
    </row>
    <row r="77" spans="1:11" ht="45" x14ac:dyDescent="0.2">
      <c r="A77" s="802" t="s">
        <v>584</v>
      </c>
      <c r="B77" s="702" t="s">
        <v>588</v>
      </c>
      <c r="C77" s="802" t="s">
        <v>29</v>
      </c>
      <c r="D77" s="802" t="s">
        <v>589</v>
      </c>
      <c r="E77" s="864" t="s">
        <v>590</v>
      </c>
      <c r="F77" s="864"/>
      <c r="G77" s="703" t="s">
        <v>559</v>
      </c>
      <c r="H77" s="704">
        <v>0.43</v>
      </c>
      <c r="I77" s="704"/>
      <c r="J77" s="705">
        <v>18.53</v>
      </c>
      <c r="K77" s="705">
        <f t="shared" si="3"/>
        <v>7.9679000000000002</v>
      </c>
    </row>
    <row r="78" spans="1:11" ht="101.25" x14ac:dyDescent="0.2">
      <c r="A78" s="803" t="s">
        <v>599</v>
      </c>
      <c r="B78" s="709" t="s">
        <v>623</v>
      </c>
      <c r="C78" s="803" t="s">
        <v>29</v>
      </c>
      <c r="D78" s="803" t="s">
        <v>624</v>
      </c>
      <c r="E78" s="865" t="s">
        <v>602</v>
      </c>
      <c r="F78" s="865"/>
      <c r="G78" s="710" t="s">
        <v>38</v>
      </c>
      <c r="H78" s="711">
        <v>0.42</v>
      </c>
      <c r="I78" s="711"/>
      <c r="J78" s="712">
        <v>3.67</v>
      </c>
      <c r="K78" s="705">
        <f t="shared" si="3"/>
        <v>1.5413999999999999</v>
      </c>
    </row>
    <row r="79" spans="1:11" ht="45" x14ac:dyDescent="0.2">
      <c r="A79" s="803" t="s">
        <v>599</v>
      </c>
      <c r="B79" s="709" t="s">
        <v>625</v>
      </c>
      <c r="C79" s="803" t="s">
        <v>29</v>
      </c>
      <c r="D79" s="803" t="s">
        <v>626</v>
      </c>
      <c r="E79" s="865" t="s">
        <v>602</v>
      </c>
      <c r="F79" s="865"/>
      <c r="G79" s="710" t="s">
        <v>627</v>
      </c>
      <c r="H79" s="711">
        <v>0.01</v>
      </c>
      <c r="I79" s="711"/>
      <c r="J79" s="712">
        <v>38.74</v>
      </c>
      <c r="K79" s="705">
        <f t="shared" si="3"/>
        <v>0.38740000000000002</v>
      </c>
    </row>
    <row r="80" spans="1:11" ht="112.5" x14ac:dyDescent="0.2">
      <c r="A80" s="803" t="s">
        <v>599</v>
      </c>
      <c r="B80" s="709" t="s">
        <v>628</v>
      </c>
      <c r="C80" s="803" t="s">
        <v>29</v>
      </c>
      <c r="D80" s="803" t="s">
        <v>629</v>
      </c>
      <c r="E80" s="865" t="s">
        <v>602</v>
      </c>
      <c r="F80" s="865"/>
      <c r="G80" s="710" t="s">
        <v>61</v>
      </c>
      <c r="H80" s="711">
        <v>13.6</v>
      </c>
      <c r="I80" s="711"/>
      <c r="J80" s="712">
        <v>1.97</v>
      </c>
      <c r="K80" s="705">
        <f t="shared" si="3"/>
        <v>26.791999999999998</v>
      </c>
    </row>
    <row r="81" spans="1:11" x14ac:dyDescent="0.2">
      <c r="A81" s="804"/>
      <c r="B81" s="804"/>
      <c r="C81" s="804"/>
      <c r="D81" s="804"/>
      <c r="E81" s="804"/>
      <c r="F81" s="706"/>
      <c r="G81" s="804"/>
      <c r="H81" s="706"/>
      <c r="I81" s="804"/>
      <c r="J81" s="706"/>
    </row>
    <row r="82" spans="1:11" x14ac:dyDescent="0.2">
      <c r="A82" s="804"/>
      <c r="B82" s="804"/>
      <c r="C82" s="804"/>
      <c r="D82" s="804"/>
      <c r="E82" s="804"/>
      <c r="F82" s="706"/>
      <c r="G82" s="804"/>
      <c r="H82" s="866"/>
      <c r="I82" s="866"/>
      <c r="J82" s="706"/>
    </row>
    <row r="83" spans="1:11" ht="15" thickBot="1" x14ac:dyDescent="0.25">
      <c r="A83" s="799"/>
      <c r="B83" s="799"/>
      <c r="C83" s="799"/>
      <c r="D83" s="799"/>
      <c r="E83" s="799"/>
      <c r="F83" s="799"/>
      <c r="G83" s="799"/>
      <c r="H83" s="707"/>
      <c r="I83" s="799"/>
      <c r="J83" s="801"/>
    </row>
    <row r="84" spans="1:11" ht="15" thickTop="1" x14ac:dyDescent="0.2">
      <c r="A84" s="708"/>
      <c r="B84" s="708"/>
      <c r="C84" s="708"/>
      <c r="D84" s="708"/>
      <c r="E84" s="708"/>
      <c r="F84" s="708"/>
      <c r="G84" s="708"/>
      <c r="H84" s="708"/>
      <c r="I84" s="708"/>
      <c r="J84" s="708"/>
    </row>
    <row r="85" spans="1:11" ht="22.5" x14ac:dyDescent="0.2">
      <c r="A85" s="807" t="s">
        <v>135</v>
      </c>
      <c r="B85" s="807"/>
      <c r="C85" s="807"/>
      <c r="D85" s="807" t="s">
        <v>136</v>
      </c>
      <c r="E85" s="807"/>
      <c r="F85" s="869"/>
      <c r="G85" s="869"/>
      <c r="H85" s="699"/>
      <c r="I85" s="807"/>
      <c r="J85" s="700"/>
    </row>
    <row r="86" spans="1:11" x14ac:dyDescent="0.2">
      <c r="A86" s="805" t="s">
        <v>143</v>
      </c>
      <c r="B86" s="662" t="s">
        <v>10</v>
      </c>
      <c r="C86" s="805" t="s">
        <v>11</v>
      </c>
      <c r="D86" s="805" t="s">
        <v>12</v>
      </c>
      <c r="E86" s="868" t="s">
        <v>580</v>
      </c>
      <c r="F86" s="868"/>
      <c r="G86" s="663" t="s">
        <v>13</v>
      </c>
      <c r="H86" s="662" t="s">
        <v>14</v>
      </c>
      <c r="I86" s="662" t="s">
        <v>581</v>
      </c>
      <c r="J86" s="662" t="s">
        <v>15</v>
      </c>
      <c r="K86" s="662" t="s">
        <v>572</v>
      </c>
    </row>
    <row r="87" spans="1:11" ht="112.5" x14ac:dyDescent="0.2">
      <c r="A87" s="806" t="s">
        <v>582</v>
      </c>
      <c r="B87" s="808" t="s">
        <v>144</v>
      </c>
      <c r="C87" s="809" t="s">
        <v>24</v>
      </c>
      <c r="D87" s="806" t="s">
        <v>145</v>
      </c>
      <c r="E87" s="867" t="s">
        <v>630</v>
      </c>
      <c r="F87" s="867"/>
      <c r="G87" s="665" t="s">
        <v>61</v>
      </c>
      <c r="H87" s="701">
        <v>1</v>
      </c>
      <c r="I87" s="668"/>
      <c r="J87" s="668"/>
      <c r="K87" s="668">
        <v>125.43</v>
      </c>
    </row>
    <row r="88" spans="1:11" ht="45" x14ac:dyDescent="0.2">
      <c r="A88" s="802" t="s">
        <v>584</v>
      </c>
      <c r="B88" s="702" t="s">
        <v>588</v>
      </c>
      <c r="C88" s="802" t="s">
        <v>29</v>
      </c>
      <c r="D88" s="802" t="s">
        <v>589</v>
      </c>
      <c r="E88" s="864" t="s">
        <v>590</v>
      </c>
      <c r="F88" s="864"/>
      <c r="G88" s="703" t="s">
        <v>559</v>
      </c>
      <c r="H88" s="704">
        <v>0.38400000000000001</v>
      </c>
      <c r="I88" s="704"/>
      <c r="J88" s="705">
        <v>18.53</v>
      </c>
      <c r="K88" s="705">
        <f>J88*H88</f>
        <v>7.115520000000001</v>
      </c>
    </row>
    <row r="89" spans="1:11" ht="213.75" x14ac:dyDescent="0.2">
      <c r="A89" s="803" t="s">
        <v>599</v>
      </c>
      <c r="B89" s="709" t="s">
        <v>631</v>
      </c>
      <c r="C89" s="803" t="s">
        <v>29</v>
      </c>
      <c r="D89" s="803" t="s">
        <v>632</v>
      </c>
      <c r="E89" s="865" t="s">
        <v>602</v>
      </c>
      <c r="F89" s="865"/>
      <c r="G89" s="710" t="s">
        <v>633</v>
      </c>
      <c r="H89" s="711">
        <v>1</v>
      </c>
      <c r="I89" s="711">
        <v>0</v>
      </c>
      <c r="J89" s="712">
        <v>118.32</v>
      </c>
      <c r="K89" s="712">
        <f>J89*H89</f>
        <v>118.32</v>
      </c>
    </row>
    <row r="90" spans="1:11" x14ac:dyDescent="0.2">
      <c r="A90" s="804"/>
      <c r="B90" s="804"/>
      <c r="C90" s="804"/>
      <c r="D90" s="804"/>
      <c r="E90" s="804"/>
      <c r="F90" s="706"/>
      <c r="G90" s="804"/>
      <c r="H90" s="706"/>
      <c r="I90" s="804"/>
      <c r="J90" s="706"/>
    </row>
    <row r="91" spans="1:11" x14ac:dyDescent="0.2">
      <c r="A91" s="804"/>
      <c r="B91" s="804"/>
      <c r="C91" s="804"/>
      <c r="D91" s="804"/>
      <c r="E91" s="804"/>
      <c r="F91" s="706"/>
      <c r="G91" s="804"/>
      <c r="H91" s="866"/>
      <c r="I91" s="866"/>
      <c r="J91" s="706"/>
    </row>
    <row r="92" spans="1:11" ht="15" thickBot="1" x14ac:dyDescent="0.25">
      <c r="A92" s="799"/>
      <c r="B92" s="799"/>
      <c r="C92" s="799"/>
      <c r="D92" s="799"/>
      <c r="E92" s="799"/>
      <c r="F92" s="799"/>
      <c r="G92" s="799"/>
      <c r="H92" s="707"/>
      <c r="I92" s="799"/>
      <c r="J92" s="801"/>
    </row>
    <row r="93" spans="1:11" ht="15" thickTop="1" x14ac:dyDescent="0.2">
      <c r="A93" s="708"/>
      <c r="B93" s="708"/>
      <c r="C93" s="708"/>
      <c r="D93" s="708"/>
      <c r="E93" s="708"/>
      <c r="F93" s="708"/>
      <c r="G93" s="708"/>
      <c r="H93" s="708"/>
      <c r="I93" s="708"/>
      <c r="J93" s="708"/>
    </row>
    <row r="94" spans="1:11" ht="34.5" thickBot="1" x14ac:dyDescent="0.25">
      <c r="A94" s="807" t="s">
        <v>149</v>
      </c>
      <c r="B94" s="807"/>
      <c r="C94" s="807"/>
      <c r="D94" s="807" t="s">
        <v>150</v>
      </c>
      <c r="E94" s="807"/>
      <c r="F94" s="869"/>
      <c r="G94" s="869"/>
      <c r="H94" s="699"/>
      <c r="I94" s="807"/>
      <c r="J94" s="700"/>
    </row>
    <row r="95" spans="1:11" ht="15" thickTop="1" x14ac:dyDescent="0.2">
      <c r="A95" s="708"/>
      <c r="B95" s="708"/>
      <c r="C95" s="708"/>
      <c r="D95" s="708"/>
      <c r="E95" s="708"/>
      <c r="F95" s="708"/>
      <c r="G95" s="708"/>
      <c r="H95" s="708"/>
      <c r="I95" s="708"/>
      <c r="J95" s="708"/>
    </row>
    <row r="96" spans="1:11" ht="34.5" thickBot="1" x14ac:dyDescent="0.25">
      <c r="A96" s="807" t="s">
        <v>258</v>
      </c>
      <c r="B96" s="807"/>
      <c r="C96" s="807"/>
      <c r="D96" s="807" t="s">
        <v>259</v>
      </c>
      <c r="E96" s="807"/>
      <c r="F96" s="869"/>
      <c r="G96" s="869"/>
      <c r="H96" s="699"/>
      <c r="I96" s="807"/>
      <c r="J96" s="700"/>
    </row>
    <row r="97" spans="1:11" ht="15" thickTop="1" x14ac:dyDescent="0.2">
      <c r="A97" s="708"/>
      <c r="B97" s="708"/>
      <c r="C97" s="708"/>
      <c r="D97" s="708"/>
      <c r="E97" s="708"/>
      <c r="F97" s="708"/>
      <c r="G97" s="708"/>
      <c r="H97" s="708"/>
      <c r="I97" s="708"/>
      <c r="J97" s="708"/>
    </row>
    <row r="98" spans="1:11" ht="45.75" thickBot="1" x14ac:dyDescent="0.25">
      <c r="A98" s="807" t="s">
        <v>367</v>
      </c>
      <c r="B98" s="807"/>
      <c r="C98" s="807"/>
      <c r="D98" s="807" t="s">
        <v>368</v>
      </c>
      <c r="E98" s="807"/>
      <c r="F98" s="869"/>
      <c r="G98" s="869"/>
      <c r="H98" s="699"/>
      <c r="I98" s="807"/>
      <c r="J98" s="700"/>
    </row>
    <row r="99" spans="1:11" ht="15.75" thickTop="1" thickBot="1" x14ac:dyDescent="0.25">
      <c r="A99" s="708"/>
      <c r="B99" s="708"/>
      <c r="C99" s="708"/>
      <c r="D99" s="708"/>
      <c r="E99" s="708"/>
      <c r="F99" s="708"/>
      <c r="G99" s="708"/>
      <c r="H99" s="708"/>
      <c r="I99" s="708"/>
      <c r="J99" s="708"/>
    </row>
    <row r="100" spans="1:11" ht="15.75" thickTop="1" thickBot="1" x14ac:dyDescent="0.25">
      <c r="A100" s="708"/>
      <c r="B100" s="708"/>
      <c r="C100" s="708"/>
      <c r="D100" s="708"/>
      <c r="E100" s="708"/>
      <c r="F100" s="708"/>
      <c r="G100" s="708"/>
      <c r="H100" s="708"/>
      <c r="I100" s="708"/>
      <c r="J100" s="708"/>
    </row>
    <row r="101" spans="1:11" ht="15" thickTop="1" x14ac:dyDescent="0.2">
      <c r="A101" s="708"/>
      <c r="B101" s="708"/>
      <c r="C101" s="708"/>
      <c r="D101" s="708"/>
      <c r="E101" s="708"/>
      <c r="F101" s="708"/>
      <c r="G101" s="708"/>
      <c r="H101" s="708"/>
      <c r="I101" s="708"/>
      <c r="J101" s="708"/>
    </row>
    <row r="102" spans="1:11" x14ac:dyDescent="0.2">
      <c r="A102" s="805" t="s">
        <v>378</v>
      </c>
      <c r="B102" s="662" t="s">
        <v>10</v>
      </c>
      <c r="C102" s="805" t="s">
        <v>11</v>
      </c>
      <c r="D102" s="805" t="s">
        <v>12</v>
      </c>
      <c r="E102" s="868" t="s">
        <v>580</v>
      </c>
      <c r="F102" s="868"/>
      <c r="G102" s="663" t="s">
        <v>13</v>
      </c>
      <c r="H102" s="662" t="s">
        <v>14</v>
      </c>
      <c r="I102" s="662" t="s">
        <v>581</v>
      </c>
      <c r="J102" s="662" t="s">
        <v>15</v>
      </c>
      <c r="K102" s="662" t="s">
        <v>572</v>
      </c>
    </row>
    <row r="103" spans="1:11" ht="157.5" x14ac:dyDescent="0.2">
      <c r="A103" s="806" t="s">
        <v>582</v>
      </c>
      <c r="B103" s="808" t="s">
        <v>379</v>
      </c>
      <c r="C103" s="809" t="s">
        <v>24</v>
      </c>
      <c r="D103" s="806" t="s">
        <v>380</v>
      </c>
      <c r="E103" s="867" t="s">
        <v>634</v>
      </c>
      <c r="F103" s="867"/>
      <c r="G103" s="665" t="s">
        <v>99</v>
      </c>
      <c r="H103" s="701">
        <v>1</v>
      </c>
      <c r="I103" s="668"/>
      <c r="J103" s="668"/>
      <c r="K103" s="668">
        <f>SUM(K104:K110)</f>
        <v>603.05000000000018</v>
      </c>
    </row>
    <row r="104" spans="1:11" ht="78.75" x14ac:dyDescent="0.2">
      <c r="A104" s="802" t="s">
        <v>584</v>
      </c>
      <c r="B104" s="702" t="s">
        <v>635</v>
      </c>
      <c r="C104" s="802" t="s">
        <v>29</v>
      </c>
      <c r="D104" s="802" t="s">
        <v>636</v>
      </c>
      <c r="E104" s="864" t="s">
        <v>590</v>
      </c>
      <c r="F104" s="864"/>
      <c r="G104" s="703" t="s">
        <v>559</v>
      </c>
      <c r="H104" s="704">
        <v>0.60629999999999995</v>
      </c>
      <c r="I104" s="704"/>
      <c r="J104" s="705">
        <v>19.11</v>
      </c>
      <c r="K104" s="705">
        <v>11.58</v>
      </c>
    </row>
    <row r="105" spans="1:11" ht="67.5" x14ac:dyDescent="0.2">
      <c r="A105" s="802" t="s">
        <v>584</v>
      </c>
      <c r="B105" s="702" t="s">
        <v>637</v>
      </c>
      <c r="C105" s="802" t="s">
        <v>29</v>
      </c>
      <c r="D105" s="802" t="s">
        <v>638</v>
      </c>
      <c r="E105" s="864" t="s">
        <v>590</v>
      </c>
      <c r="F105" s="864"/>
      <c r="G105" s="703" t="s">
        <v>559</v>
      </c>
      <c r="H105" s="704">
        <v>1.3121</v>
      </c>
      <c r="I105" s="704"/>
      <c r="J105" s="705">
        <v>20.78</v>
      </c>
      <c r="K105" s="705">
        <v>27.26</v>
      </c>
    </row>
    <row r="106" spans="1:11" ht="56.25" x14ac:dyDescent="0.2">
      <c r="A106" s="803" t="s">
        <v>599</v>
      </c>
      <c r="B106" s="709" t="s">
        <v>639</v>
      </c>
      <c r="C106" s="803" t="s">
        <v>24</v>
      </c>
      <c r="D106" s="803" t="s">
        <v>640</v>
      </c>
      <c r="E106" s="865" t="s">
        <v>602</v>
      </c>
      <c r="F106" s="865"/>
      <c r="G106" s="710" t="s">
        <v>61</v>
      </c>
      <c r="H106" s="711">
        <v>1</v>
      </c>
      <c r="I106" s="711">
        <v>0</v>
      </c>
      <c r="J106" s="712">
        <v>469.98</v>
      </c>
      <c r="K106" s="712">
        <v>469.98</v>
      </c>
    </row>
    <row r="107" spans="1:11" ht="67.5" x14ac:dyDescent="0.2">
      <c r="A107" s="803" t="s">
        <v>599</v>
      </c>
      <c r="B107" s="709" t="s">
        <v>363</v>
      </c>
      <c r="C107" s="803" t="s">
        <v>29</v>
      </c>
      <c r="D107" s="803" t="s">
        <v>364</v>
      </c>
      <c r="E107" s="865" t="s">
        <v>602</v>
      </c>
      <c r="F107" s="865"/>
      <c r="G107" s="710" t="s">
        <v>61</v>
      </c>
      <c r="H107" s="711">
        <v>1</v>
      </c>
      <c r="I107" s="711">
        <v>0</v>
      </c>
      <c r="J107" s="712">
        <v>11.2</v>
      </c>
      <c r="K107" s="712">
        <v>11.2</v>
      </c>
    </row>
    <row r="108" spans="1:11" ht="123.75" x14ac:dyDescent="0.2">
      <c r="A108" s="803" t="s">
        <v>599</v>
      </c>
      <c r="B108" s="709" t="s">
        <v>641</v>
      </c>
      <c r="C108" s="803" t="s">
        <v>29</v>
      </c>
      <c r="D108" s="803" t="s">
        <v>642</v>
      </c>
      <c r="E108" s="865" t="s">
        <v>602</v>
      </c>
      <c r="F108" s="865"/>
      <c r="G108" s="710" t="s">
        <v>61</v>
      </c>
      <c r="H108" s="711">
        <v>2</v>
      </c>
      <c r="I108" s="711">
        <v>0</v>
      </c>
      <c r="J108" s="712">
        <v>4.9800000000000004</v>
      </c>
      <c r="K108" s="712">
        <v>9.9600000000000009</v>
      </c>
    </row>
    <row r="109" spans="1:11" ht="45" x14ac:dyDescent="0.2">
      <c r="A109" s="803" t="s">
        <v>599</v>
      </c>
      <c r="B109" s="709" t="s">
        <v>643</v>
      </c>
      <c r="C109" s="803" t="s">
        <v>29</v>
      </c>
      <c r="D109" s="803" t="s">
        <v>644</v>
      </c>
      <c r="E109" s="865" t="s">
        <v>602</v>
      </c>
      <c r="F109" s="865"/>
      <c r="G109" s="710" t="s">
        <v>61</v>
      </c>
      <c r="H109" s="711">
        <v>1</v>
      </c>
      <c r="I109" s="711">
        <v>0</v>
      </c>
      <c r="J109" s="712">
        <v>65.34</v>
      </c>
      <c r="K109" s="712">
        <v>65.34</v>
      </c>
    </row>
    <row r="110" spans="1:11" ht="22.5" x14ac:dyDescent="0.2">
      <c r="A110" s="803" t="s">
        <v>599</v>
      </c>
      <c r="B110" s="709" t="s">
        <v>645</v>
      </c>
      <c r="C110" s="803" t="s">
        <v>29</v>
      </c>
      <c r="D110" s="803" t="s">
        <v>646</v>
      </c>
      <c r="E110" s="865" t="s">
        <v>602</v>
      </c>
      <c r="F110" s="865"/>
      <c r="G110" s="710" t="s">
        <v>611</v>
      </c>
      <c r="H110" s="711">
        <v>8.8099999999999998E-2</v>
      </c>
      <c r="I110" s="711">
        <v>0</v>
      </c>
      <c r="J110" s="712">
        <v>87.8</v>
      </c>
      <c r="K110" s="712">
        <v>7.73</v>
      </c>
    </row>
    <row r="111" spans="1:11" x14ac:dyDescent="0.2">
      <c r="A111" s="804"/>
      <c r="B111" s="804"/>
      <c r="C111" s="804"/>
      <c r="D111" s="804"/>
      <c r="E111" s="804"/>
      <c r="F111" s="706"/>
      <c r="G111" s="804"/>
      <c r="H111" s="706"/>
      <c r="I111" s="804"/>
      <c r="J111" s="706"/>
    </row>
    <row r="112" spans="1:11" x14ac:dyDescent="0.2">
      <c r="A112" s="804"/>
      <c r="B112" s="804"/>
      <c r="C112" s="804"/>
      <c r="D112" s="804"/>
      <c r="E112" s="804"/>
      <c r="F112" s="706"/>
      <c r="G112" s="804"/>
      <c r="H112" s="866"/>
      <c r="I112" s="866"/>
      <c r="J112" s="706"/>
    </row>
    <row r="113" spans="1:11" ht="15" thickBot="1" x14ac:dyDescent="0.25">
      <c r="A113" s="799"/>
      <c r="B113" s="799"/>
      <c r="C113" s="799"/>
      <c r="D113" s="799"/>
      <c r="E113" s="799"/>
      <c r="F113" s="799"/>
      <c r="G113" s="799"/>
      <c r="H113" s="707"/>
      <c r="I113" s="799"/>
      <c r="J113" s="801"/>
    </row>
    <row r="114" spans="1:11" ht="15" thickTop="1" x14ac:dyDescent="0.2">
      <c r="A114" s="708"/>
      <c r="B114" s="708"/>
      <c r="C114" s="708"/>
      <c r="D114" s="708"/>
      <c r="E114" s="708"/>
      <c r="F114" s="708"/>
      <c r="G114" s="708"/>
      <c r="H114" s="708"/>
      <c r="I114" s="708"/>
      <c r="J114" s="708"/>
    </row>
    <row r="115" spans="1:11" x14ac:dyDescent="0.2">
      <c r="A115" s="805" t="s">
        <v>381</v>
      </c>
      <c r="B115" s="662" t="s">
        <v>10</v>
      </c>
      <c r="C115" s="805" t="s">
        <v>11</v>
      </c>
      <c r="D115" s="805" t="s">
        <v>12</v>
      </c>
      <c r="E115" s="868" t="s">
        <v>580</v>
      </c>
      <c r="F115" s="868"/>
      <c r="G115" s="663" t="s">
        <v>13</v>
      </c>
      <c r="H115" s="662" t="s">
        <v>14</v>
      </c>
      <c r="I115" s="662" t="s">
        <v>581</v>
      </c>
      <c r="J115" s="662" t="s">
        <v>15</v>
      </c>
      <c r="K115" s="662" t="s">
        <v>572</v>
      </c>
    </row>
    <row r="116" spans="1:11" ht="101.25" x14ac:dyDescent="0.2">
      <c r="A116" s="806" t="s">
        <v>582</v>
      </c>
      <c r="B116" s="808" t="s">
        <v>382</v>
      </c>
      <c r="C116" s="809" t="s">
        <v>24</v>
      </c>
      <c r="D116" s="806" t="s">
        <v>383</v>
      </c>
      <c r="E116" s="867" t="s">
        <v>634</v>
      </c>
      <c r="F116" s="867"/>
      <c r="G116" s="665" t="s">
        <v>26</v>
      </c>
      <c r="H116" s="701">
        <v>1</v>
      </c>
      <c r="I116" s="668"/>
      <c r="J116" s="668"/>
      <c r="K116" s="668">
        <f>SUM(K117:K121)</f>
        <v>395.32000000000005</v>
      </c>
    </row>
    <row r="117" spans="1:11" ht="67.5" x14ac:dyDescent="0.2">
      <c r="A117" s="802" t="s">
        <v>584</v>
      </c>
      <c r="B117" s="702" t="s">
        <v>637</v>
      </c>
      <c r="C117" s="802" t="s">
        <v>29</v>
      </c>
      <c r="D117" s="802" t="s">
        <v>638</v>
      </c>
      <c r="E117" s="864" t="s">
        <v>590</v>
      </c>
      <c r="F117" s="864"/>
      <c r="G117" s="703" t="s">
        <v>559</v>
      </c>
      <c r="H117" s="704">
        <v>1.4666999999999999</v>
      </c>
      <c r="I117" s="704"/>
      <c r="J117" s="705">
        <v>20.78</v>
      </c>
      <c r="K117" s="705">
        <v>30.47</v>
      </c>
    </row>
    <row r="118" spans="1:11" ht="45" x14ac:dyDescent="0.2">
      <c r="A118" s="802" t="s">
        <v>584</v>
      </c>
      <c r="B118" s="702" t="s">
        <v>588</v>
      </c>
      <c r="C118" s="802" t="s">
        <v>29</v>
      </c>
      <c r="D118" s="802" t="s">
        <v>589</v>
      </c>
      <c r="E118" s="864" t="s">
        <v>590</v>
      </c>
      <c r="F118" s="864"/>
      <c r="G118" s="703" t="s">
        <v>559</v>
      </c>
      <c r="H118" s="704">
        <v>0.65169999999999995</v>
      </c>
      <c r="I118" s="704"/>
      <c r="J118" s="705">
        <v>18.53</v>
      </c>
      <c r="K118" s="705">
        <v>12.07</v>
      </c>
    </row>
    <row r="119" spans="1:11" ht="78.75" x14ac:dyDescent="0.2">
      <c r="A119" s="803" t="s">
        <v>599</v>
      </c>
      <c r="B119" s="808" t="s">
        <v>647</v>
      </c>
      <c r="C119" s="809" t="s">
        <v>24</v>
      </c>
      <c r="D119" s="803" t="s">
        <v>648</v>
      </c>
      <c r="E119" s="865" t="s">
        <v>602</v>
      </c>
      <c r="F119" s="865"/>
      <c r="G119" s="710" t="s">
        <v>26</v>
      </c>
      <c r="H119" s="711">
        <v>1</v>
      </c>
      <c r="I119" s="711">
        <v>0</v>
      </c>
      <c r="J119" s="712">
        <v>232.86</v>
      </c>
      <c r="K119" s="712">
        <f>H119*J119</f>
        <v>232.86</v>
      </c>
    </row>
    <row r="120" spans="1:11" ht="135" x14ac:dyDescent="0.2">
      <c r="A120" s="803" t="s">
        <v>599</v>
      </c>
      <c r="B120" s="709" t="s">
        <v>649</v>
      </c>
      <c r="C120" s="803" t="s">
        <v>29</v>
      </c>
      <c r="D120" s="803" t="s">
        <v>650</v>
      </c>
      <c r="E120" s="865" t="s">
        <v>602</v>
      </c>
      <c r="F120" s="865"/>
      <c r="G120" s="710" t="s">
        <v>61</v>
      </c>
      <c r="H120" s="711">
        <v>6</v>
      </c>
      <c r="I120" s="711">
        <v>0</v>
      </c>
      <c r="J120" s="712">
        <v>18.72</v>
      </c>
      <c r="K120" s="712">
        <v>112.32</v>
      </c>
    </row>
    <row r="121" spans="1:11" ht="22.5" x14ac:dyDescent="0.2">
      <c r="A121" s="803" t="s">
        <v>599</v>
      </c>
      <c r="B121" s="709" t="s">
        <v>645</v>
      </c>
      <c r="C121" s="803" t="s">
        <v>29</v>
      </c>
      <c r="D121" s="803" t="s">
        <v>646</v>
      </c>
      <c r="E121" s="865" t="s">
        <v>602</v>
      </c>
      <c r="F121" s="865"/>
      <c r="G121" s="710" t="s">
        <v>611</v>
      </c>
      <c r="H121" s="711">
        <v>8.6599999999999996E-2</v>
      </c>
      <c r="I121" s="711">
        <v>0</v>
      </c>
      <c r="J121" s="712">
        <v>87.8</v>
      </c>
      <c r="K121" s="712">
        <v>7.6</v>
      </c>
    </row>
    <row r="122" spans="1:11" x14ac:dyDescent="0.2">
      <c r="A122" s="804"/>
      <c r="B122" s="804"/>
      <c r="C122" s="804"/>
      <c r="D122" s="804"/>
      <c r="E122" s="804"/>
      <c r="F122" s="706"/>
      <c r="G122" s="804"/>
      <c r="H122" s="706"/>
      <c r="I122" s="804"/>
      <c r="J122" s="706"/>
    </row>
    <row r="123" spans="1:11" x14ac:dyDescent="0.2">
      <c r="A123" s="804"/>
      <c r="B123" s="804"/>
      <c r="C123" s="804"/>
      <c r="D123" s="804"/>
      <c r="E123" s="804"/>
      <c r="F123" s="706"/>
      <c r="G123" s="804"/>
      <c r="H123" s="866"/>
      <c r="I123" s="866"/>
      <c r="J123" s="706"/>
    </row>
    <row r="124" spans="1:11" ht="15" thickBot="1" x14ac:dyDescent="0.25">
      <c r="A124" s="799"/>
      <c r="B124" s="799"/>
      <c r="C124" s="799"/>
      <c r="D124" s="799"/>
      <c r="E124" s="799"/>
      <c r="F124" s="799"/>
      <c r="G124" s="799"/>
      <c r="H124" s="707"/>
      <c r="I124" s="799"/>
      <c r="J124" s="801"/>
    </row>
    <row r="125" spans="1:11" ht="15" thickTop="1" x14ac:dyDescent="0.2">
      <c r="A125" s="708"/>
      <c r="B125" s="708"/>
      <c r="C125" s="708"/>
      <c r="D125" s="708"/>
      <c r="E125" s="708"/>
      <c r="F125" s="708"/>
      <c r="G125" s="708"/>
      <c r="H125" s="708"/>
      <c r="I125" s="708"/>
      <c r="J125" s="708"/>
    </row>
    <row r="126" spans="1:11" x14ac:dyDescent="0.2">
      <c r="A126" s="805" t="s">
        <v>384</v>
      </c>
      <c r="B126" s="662" t="s">
        <v>10</v>
      </c>
      <c r="C126" s="805" t="s">
        <v>11</v>
      </c>
      <c r="D126" s="805" t="s">
        <v>12</v>
      </c>
      <c r="E126" s="868" t="s">
        <v>580</v>
      </c>
      <c r="F126" s="868"/>
      <c r="G126" s="663" t="s">
        <v>13</v>
      </c>
      <c r="H126" s="662" t="s">
        <v>14</v>
      </c>
      <c r="I126" s="662" t="s">
        <v>581</v>
      </c>
      <c r="J126" s="662" t="s">
        <v>15</v>
      </c>
      <c r="K126" s="662" t="s">
        <v>572</v>
      </c>
    </row>
    <row r="127" spans="1:11" ht="112.5" x14ac:dyDescent="0.2">
      <c r="A127" s="806" t="s">
        <v>582</v>
      </c>
      <c r="B127" s="808" t="s">
        <v>385</v>
      </c>
      <c r="C127" s="809" t="s">
        <v>24</v>
      </c>
      <c r="D127" s="806" t="s">
        <v>386</v>
      </c>
      <c r="E127" s="867" t="s">
        <v>634</v>
      </c>
      <c r="F127" s="867"/>
      <c r="G127" s="665" t="s">
        <v>26</v>
      </c>
      <c r="H127" s="701">
        <v>1</v>
      </c>
      <c r="I127" s="668"/>
      <c r="J127" s="668"/>
      <c r="K127" s="668">
        <f>SUM(K128:K130)</f>
        <v>364.08</v>
      </c>
    </row>
    <row r="128" spans="1:11" ht="67.5" x14ac:dyDescent="0.2">
      <c r="A128" s="802" t="s">
        <v>584</v>
      </c>
      <c r="B128" s="702" t="s">
        <v>637</v>
      </c>
      <c r="C128" s="802" t="s">
        <v>29</v>
      </c>
      <c r="D128" s="802" t="s">
        <v>638</v>
      </c>
      <c r="E128" s="864" t="s">
        <v>590</v>
      </c>
      <c r="F128" s="864"/>
      <c r="G128" s="703" t="s">
        <v>559</v>
      </c>
      <c r="H128" s="704">
        <v>0.15359999999999999</v>
      </c>
      <c r="I128" s="704"/>
      <c r="J128" s="705">
        <v>20.78</v>
      </c>
      <c r="K128" s="705">
        <v>3.19</v>
      </c>
    </row>
    <row r="129" spans="1:11" ht="45" x14ac:dyDescent="0.2">
      <c r="A129" s="802" t="s">
        <v>584</v>
      </c>
      <c r="B129" s="702" t="s">
        <v>588</v>
      </c>
      <c r="C129" s="802" t="s">
        <v>29</v>
      </c>
      <c r="D129" s="802" t="s">
        <v>589</v>
      </c>
      <c r="E129" s="864" t="s">
        <v>590</v>
      </c>
      <c r="F129" s="864"/>
      <c r="G129" s="703" t="s">
        <v>559</v>
      </c>
      <c r="H129" s="704">
        <v>4.8399999999999999E-2</v>
      </c>
      <c r="I129" s="704"/>
      <c r="J129" s="705">
        <v>18.53</v>
      </c>
      <c r="K129" s="705">
        <v>0.89</v>
      </c>
    </row>
    <row r="130" spans="1:11" ht="90" x14ac:dyDescent="0.2">
      <c r="A130" s="803" t="s">
        <v>599</v>
      </c>
      <c r="B130" s="808" t="s">
        <v>379</v>
      </c>
      <c r="C130" s="809" t="s">
        <v>24</v>
      </c>
      <c r="D130" s="803" t="s">
        <v>651</v>
      </c>
      <c r="E130" s="865" t="s">
        <v>602</v>
      </c>
      <c r="F130" s="865"/>
      <c r="G130" s="710" t="s">
        <v>652</v>
      </c>
      <c r="H130" s="711">
        <v>1</v>
      </c>
      <c r="I130" s="711">
        <v>0</v>
      </c>
      <c r="J130" s="712">
        <v>360</v>
      </c>
      <c r="K130" s="712">
        <f>H130*J130</f>
        <v>360</v>
      </c>
    </row>
    <row r="131" spans="1:11" x14ac:dyDescent="0.2">
      <c r="A131" s="804"/>
      <c r="B131" s="804"/>
      <c r="C131" s="804"/>
      <c r="D131" s="804"/>
      <c r="E131" s="804"/>
      <c r="F131" s="706"/>
      <c r="G131" s="804"/>
      <c r="H131" s="706"/>
      <c r="I131" s="804"/>
      <c r="J131" s="706"/>
    </row>
    <row r="132" spans="1:11" x14ac:dyDescent="0.2">
      <c r="A132" s="804"/>
      <c r="B132" s="804"/>
      <c r="C132" s="804"/>
      <c r="D132" s="804"/>
      <c r="E132" s="804"/>
      <c r="F132" s="706"/>
      <c r="G132" s="804"/>
      <c r="H132" s="866"/>
      <c r="I132" s="866"/>
      <c r="J132" s="706"/>
    </row>
    <row r="133" spans="1:11" ht="15" thickBot="1" x14ac:dyDescent="0.25">
      <c r="A133" s="799"/>
      <c r="B133" s="799"/>
      <c r="C133" s="799"/>
      <c r="D133" s="799"/>
      <c r="E133" s="799"/>
      <c r="F133" s="799"/>
      <c r="G133" s="799"/>
      <c r="H133" s="707"/>
      <c r="I133" s="799"/>
      <c r="J133" s="801"/>
    </row>
    <row r="134" spans="1:11" ht="15" thickTop="1" x14ac:dyDescent="0.2">
      <c r="A134" s="708"/>
      <c r="B134" s="708"/>
      <c r="C134" s="708"/>
      <c r="D134" s="708"/>
      <c r="E134" s="708"/>
      <c r="F134" s="708"/>
      <c r="G134" s="708"/>
      <c r="H134" s="708"/>
      <c r="I134" s="708"/>
      <c r="J134" s="708"/>
    </row>
    <row r="135" spans="1:11" x14ac:dyDescent="0.2">
      <c r="A135" s="805" t="s">
        <v>387</v>
      </c>
      <c r="B135" s="662" t="s">
        <v>10</v>
      </c>
      <c r="C135" s="805" t="s">
        <v>11</v>
      </c>
      <c r="D135" s="805" t="s">
        <v>12</v>
      </c>
      <c r="E135" s="868" t="s">
        <v>580</v>
      </c>
      <c r="F135" s="868"/>
      <c r="G135" s="663" t="s">
        <v>13</v>
      </c>
      <c r="H135" s="662" t="s">
        <v>14</v>
      </c>
      <c r="I135" s="662" t="s">
        <v>581</v>
      </c>
      <c r="J135" s="662" t="s">
        <v>15</v>
      </c>
      <c r="K135" s="662" t="s">
        <v>572</v>
      </c>
    </row>
    <row r="136" spans="1:11" ht="56.25" x14ac:dyDescent="0.2">
      <c r="A136" s="806" t="s">
        <v>582</v>
      </c>
      <c r="B136" s="808" t="s">
        <v>388</v>
      </c>
      <c r="C136" s="809" t="s">
        <v>24</v>
      </c>
      <c r="D136" s="806" t="s">
        <v>389</v>
      </c>
      <c r="E136" s="867" t="s">
        <v>634</v>
      </c>
      <c r="F136" s="867"/>
      <c r="G136" s="665" t="s">
        <v>31</v>
      </c>
      <c r="H136" s="701">
        <v>1</v>
      </c>
      <c r="I136" s="668"/>
      <c r="J136" s="668"/>
      <c r="K136" s="668">
        <f>SUM(K137:K138)</f>
        <v>499.88</v>
      </c>
    </row>
    <row r="137" spans="1:11" ht="56.25" x14ac:dyDescent="0.2">
      <c r="A137" s="802" t="s">
        <v>584</v>
      </c>
      <c r="B137" s="702" t="s">
        <v>653</v>
      </c>
      <c r="C137" s="802" t="s">
        <v>29</v>
      </c>
      <c r="D137" s="802" t="s">
        <v>654</v>
      </c>
      <c r="E137" s="864" t="s">
        <v>590</v>
      </c>
      <c r="F137" s="864"/>
      <c r="G137" s="703" t="s">
        <v>559</v>
      </c>
      <c r="H137" s="704">
        <v>0.5</v>
      </c>
      <c r="I137" s="704"/>
      <c r="J137" s="705">
        <v>18.07</v>
      </c>
      <c r="K137" s="705">
        <v>9.0299999999999994</v>
      </c>
    </row>
    <row r="138" spans="1:11" ht="22.5" x14ac:dyDescent="0.2">
      <c r="A138" s="803" t="s">
        <v>599</v>
      </c>
      <c r="B138" s="709" t="s">
        <v>655</v>
      </c>
      <c r="C138" s="803" t="s">
        <v>29</v>
      </c>
      <c r="D138" s="803" t="s">
        <v>656</v>
      </c>
      <c r="E138" s="865" t="s">
        <v>602</v>
      </c>
      <c r="F138" s="865"/>
      <c r="G138" s="710" t="s">
        <v>31</v>
      </c>
      <c r="H138" s="711">
        <v>1</v>
      </c>
      <c r="I138" s="711">
        <v>0</v>
      </c>
      <c r="J138" s="712">
        <v>490.85</v>
      </c>
      <c r="K138" s="712">
        <v>490.85</v>
      </c>
    </row>
    <row r="139" spans="1:11" x14ac:dyDescent="0.2">
      <c r="A139" s="804"/>
      <c r="B139" s="804"/>
      <c r="C139" s="804"/>
      <c r="D139" s="804"/>
      <c r="E139" s="804"/>
      <c r="F139" s="706"/>
      <c r="G139" s="804"/>
      <c r="H139" s="706"/>
      <c r="I139" s="804"/>
      <c r="J139" s="706"/>
    </row>
    <row r="140" spans="1:11" x14ac:dyDescent="0.2">
      <c r="A140" s="804"/>
      <c r="B140" s="804"/>
      <c r="C140" s="804"/>
      <c r="D140" s="804"/>
      <c r="E140" s="804"/>
      <c r="F140" s="706"/>
      <c r="G140" s="804"/>
      <c r="H140" s="866"/>
      <c r="I140" s="866"/>
      <c r="J140" s="706"/>
    </row>
    <row r="141" spans="1:11" ht="15" thickBot="1" x14ac:dyDescent="0.25">
      <c r="A141" s="799"/>
      <c r="B141" s="799"/>
      <c r="C141" s="799"/>
      <c r="D141" s="799"/>
      <c r="E141" s="799"/>
      <c r="F141" s="799"/>
      <c r="G141" s="799"/>
      <c r="H141" s="707"/>
      <c r="I141" s="799"/>
      <c r="J141" s="801"/>
    </row>
    <row r="142" spans="1:11" ht="15" thickTop="1" x14ac:dyDescent="0.2">
      <c r="A142" s="708"/>
      <c r="B142" s="708"/>
      <c r="C142" s="708"/>
      <c r="D142" s="708"/>
      <c r="E142" s="708"/>
      <c r="F142" s="708"/>
      <c r="G142" s="708"/>
      <c r="H142" s="708"/>
      <c r="I142" s="708"/>
      <c r="J142" s="708"/>
    </row>
    <row r="143" spans="1:11" x14ac:dyDescent="0.2">
      <c r="A143" s="805" t="s">
        <v>390</v>
      </c>
      <c r="B143" s="662" t="s">
        <v>10</v>
      </c>
      <c r="C143" s="805" t="s">
        <v>11</v>
      </c>
      <c r="D143" s="805" t="s">
        <v>12</v>
      </c>
      <c r="E143" s="868" t="s">
        <v>580</v>
      </c>
      <c r="F143" s="868"/>
      <c r="G143" s="663" t="s">
        <v>13</v>
      </c>
      <c r="H143" s="662" t="s">
        <v>14</v>
      </c>
      <c r="I143" s="662" t="s">
        <v>581</v>
      </c>
      <c r="J143" s="662" t="s">
        <v>15</v>
      </c>
      <c r="K143" s="662" t="s">
        <v>572</v>
      </c>
    </row>
    <row r="144" spans="1:11" ht="78.75" x14ac:dyDescent="0.2">
      <c r="A144" s="806" t="s">
        <v>582</v>
      </c>
      <c r="B144" s="808" t="s">
        <v>391</v>
      </c>
      <c r="C144" s="809" t="s">
        <v>24</v>
      </c>
      <c r="D144" s="806" t="s">
        <v>392</v>
      </c>
      <c r="E144" s="867" t="s">
        <v>634</v>
      </c>
      <c r="F144" s="867"/>
      <c r="G144" s="665" t="s">
        <v>26</v>
      </c>
      <c r="H144" s="701">
        <v>1</v>
      </c>
      <c r="I144" s="668"/>
      <c r="J144" s="668"/>
      <c r="K144" s="668">
        <f>SUM(K145:K147)</f>
        <v>395.06</v>
      </c>
    </row>
    <row r="145" spans="1:11" ht="67.5" x14ac:dyDescent="0.2">
      <c r="A145" s="802" t="s">
        <v>584</v>
      </c>
      <c r="B145" s="702" t="s">
        <v>637</v>
      </c>
      <c r="C145" s="802" t="s">
        <v>29</v>
      </c>
      <c r="D145" s="802" t="s">
        <v>638</v>
      </c>
      <c r="E145" s="864" t="s">
        <v>590</v>
      </c>
      <c r="F145" s="864"/>
      <c r="G145" s="703" t="s">
        <v>559</v>
      </c>
      <c r="H145" s="704">
        <v>0.5</v>
      </c>
      <c r="I145" s="704"/>
      <c r="J145" s="705">
        <v>20.78</v>
      </c>
      <c r="K145" s="705">
        <v>10.39</v>
      </c>
    </row>
    <row r="146" spans="1:11" ht="78.75" x14ac:dyDescent="0.2">
      <c r="A146" s="802" t="s">
        <v>584</v>
      </c>
      <c r="B146" s="702" t="s">
        <v>635</v>
      </c>
      <c r="C146" s="802" t="s">
        <v>29</v>
      </c>
      <c r="D146" s="802" t="s">
        <v>636</v>
      </c>
      <c r="E146" s="864" t="s">
        <v>590</v>
      </c>
      <c r="F146" s="864"/>
      <c r="G146" s="703" t="s">
        <v>559</v>
      </c>
      <c r="H146" s="704">
        <v>0.25</v>
      </c>
      <c r="I146" s="704"/>
      <c r="J146" s="705">
        <v>19.11</v>
      </c>
      <c r="K146" s="705">
        <v>4.7699999999999996</v>
      </c>
    </row>
    <row r="147" spans="1:11" ht="33.75" x14ac:dyDescent="0.2">
      <c r="A147" s="803" t="s">
        <v>599</v>
      </c>
      <c r="B147" s="810" t="s">
        <v>97</v>
      </c>
      <c r="C147" s="811" t="s">
        <v>24</v>
      </c>
      <c r="D147" s="803" t="s">
        <v>657</v>
      </c>
      <c r="E147" s="865" t="s">
        <v>602</v>
      </c>
      <c r="F147" s="865"/>
      <c r="G147" s="710" t="s">
        <v>61</v>
      </c>
      <c r="H147" s="711">
        <v>1</v>
      </c>
      <c r="I147" s="711">
        <v>0</v>
      </c>
      <c r="J147" s="712">
        <v>379.9</v>
      </c>
      <c r="K147" s="712">
        <f>H147*J147</f>
        <v>379.9</v>
      </c>
    </row>
    <row r="148" spans="1:11" x14ac:dyDescent="0.2">
      <c r="A148" s="804"/>
      <c r="B148" s="804"/>
      <c r="C148" s="804"/>
      <c r="D148" s="804"/>
      <c r="E148" s="804"/>
      <c r="F148" s="706"/>
      <c r="G148" s="804"/>
      <c r="H148" s="706"/>
      <c r="I148" s="804"/>
      <c r="J148" s="706"/>
    </row>
    <row r="149" spans="1:11" x14ac:dyDescent="0.2">
      <c r="A149" s="804"/>
      <c r="B149" s="804"/>
      <c r="C149" s="804"/>
      <c r="D149" s="804"/>
      <c r="E149" s="804"/>
      <c r="F149" s="706"/>
      <c r="G149" s="804"/>
      <c r="H149" s="866"/>
      <c r="I149" s="866"/>
      <c r="J149" s="706"/>
    </row>
    <row r="150" spans="1:11" ht="15" thickBot="1" x14ac:dyDescent="0.25">
      <c r="A150" s="799"/>
      <c r="B150" s="799"/>
      <c r="C150" s="799"/>
      <c r="D150" s="799"/>
      <c r="E150" s="799"/>
      <c r="F150" s="799"/>
      <c r="G150" s="799"/>
      <c r="H150" s="707"/>
      <c r="I150" s="799"/>
      <c r="J150" s="801"/>
    </row>
    <row r="151" spans="1:11" ht="15" thickTop="1" x14ac:dyDescent="0.2">
      <c r="A151" s="708"/>
      <c r="B151" s="708"/>
      <c r="C151" s="708"/>
      <c r="D151" s="708"/>
      <c r="E151" s="708"/>
      <c r="F151" s="708"/>
      <c r="G151" s="708"/>
      <c r="H151" s="708"/>
      <c r="I151" s="708"/>
      <c r="J151" s="708"/>
    </row>
    <row r="152" spans="1:11" x14ac:dyDescent="0.2">
      <c r="A152" s="805" t="s">
        <v>393</v>
      </c>
      <c r="B152" s="662" t="s">
        <v>10</v>
      </c>
      <c r="C152" s="805" t="s">
        <v>11</v>
      </c>
      <c r="D152" s="805" t="s">
        <v>12</v>
      </c>
      <c r="E152" s="868" t="s">
        <v>580</v>
      </c>
      <c r="F152" s="868"/>
      <c r="G152" s="663" t="s">
        <v>13</v>
      </c>
      <c r="H152" s="662" t="s">
        <v>14</v>
      </c>
      <c r="I152" s="662" t="s">
        <v>581</v>
      </c>
      <c r="J152" s="662" t="s">
        <v>15</v>
      </c>
      <c r="K152" s="662" t="s">
        <v>572</v>
      </c>
    </row>
    <row r="153" spans="1:11" ht="213.75" x14ac:dyDescent="0.2">
      <c r="A153" s="806" t="s">
        <v>582</v>
      </c>
      <c r="B153" s="808" t="s">
        <v>394</v>
      </c>
      <c r="C153" s="809" t="s">
        <v>24</v>
      </c>
      <c r="D153" s="806" t="s">
        <v>395</v>
      </c>
      <c r="E153" s="867" t="s">
        <v>634</v>
      </c>
      <c r="F153" s="867"/>
      <c r="G153" s="665" t="s">
        <v>26</v>
      </c>
      <c r="H153" s="701">
        <v>1</v>
      </c>
      <c r="I153" s="668"/>
      <c r="J153" s="668"/>
      <c r="K153" s="668">
        <f>SUM(K154:K158)</f>
        <v>172.52</v>
      </c>
    </row>
    <row r="154" spans="1:11" ht="67.5" x14ac:dyDescent="0.2">
      <c r="A154" s="802" t="s">
        <v>584</v>
      </c>
      <c r="B154" s="702" t="s">
        <v>637</v>
      </c>
      <c r="C154" s="802" t="s">
        <v>29</v>
      </c>
      <c r="D154" s="802" t="s">
        <v>638</v>
      </c>
      <c r="E154" s="864" t="s">
        <v>590</v>
      </c>
      <c r="F154" s="864"/>
      <c r="G154" s="703" t="s">
        <v>559</v>
      </c>
      <c r="H154" s="704">
        <v>0.9486</v>
      </c>
      <c r="I154" s="704"/>
      <c r="J154" s="705">
        <v>20.78</v>
      </c>
      <c r="K154" s="705">
        <v>19.71</v>
      </c>
    </row>
    <row r="155" spans="1:11" ht="45" x14ac:dyDescent="0.2">
      <c r="A155" s="802" t="s">
        <v>584</v>
      </c>
      <c r="B155" s="702" t="s">
        <v>588</v>
      </c>
      <c r="C155" s="802" t="s">
        <v>29</v>
      </c>
      <c r="D155" s="802" t="s">
        <v>589</v>
      </c>
      <c r="E155" s="864" t="s">
        <v>590</v>
      </c>
      <c r="F155" s="864"/>
      <c r="G155" s="703" t="s">
        <v>559</v>
      </c>
      <c r="H155" s="704">
        <v>0.29880000000000001</v>
      </c>
      <c r="I155" s="704"/>
      <c r="J155" s="705">
        <v>18.53</v>
      </c>
      <c r="K155" s="705">
        <v>5.53</v>
      </c>
    </row>
    <row r="156" spans="1:11" ht="56.25" x14ac:dyDescent="0.2">
      <c r="A156" s="803" t="s">
        <v>599</v>
      </c>
      <c r="B156" s="810" t="s">
        <v>128</v>
      </c>
      <c r="C156" s="811" t="s">
        <v>24</v>
      </c>
      <c r="D156" s="803" t="s">
        <v>658</v>
      </c>
      <c r="E156" s="865" t="s">
        <v>602</v>
      </c>
      <c r="F156" s="865"/>
      <c r="G156" s="710" t="s">
        <v>61</v>
      </c>
      <c r="H156" s="711">
        <v>1</v>
      </c>
      <c r="I156" s="711">
        <v>0</v>
      </c>
      <c r="J156" s="712">
        <v>16.18</v>
      </c>
      <c r="K156" s="712">
        <f>H156*J156</f>
        <v>16.18</v>
      </c>
    </row>
    <row r="157" spans="1:11" ht="67.5" x14ac:dyDescent="0.2">
      <c r="A157" s="803" t="s">
        <v>599</v>
      </c>
      <c r="B157" s="810" t="s">
        <v>460</v>
      </c>
      <c r="C157" s="811" t="s">
        <v>24</v>
      </c>
      <c r="D157" s="803" t="s">
        <v>659</v>
      </c>
      <c r="E157" s="865" t="s">
        <v>602</v>
      </c>
      <c r="F157" s="865"/>
      <c r="G157" s="710" t="s">
        <v>61</v>
      </c>
      <c r="H157" s="711">
        <v>1</v>
      </c>
      <c r="I157" s="711">
        <v>0</v>
      </c>
      <c r="J157" s="712">
        <v>46.09</v>
      </c>
      <c r="K157" s="712">
        <f t="shared" ref="K157:K158" si="4">H157*J157</f>
        <v>46.09</v>
      </c>
    </row>
    <row r="158" spans="1:11" ht="78.75" x14ac:dyDescent="0.2">
      <c r="A158" s="803" t="s">
        <v>599</v>
      </c>
      <c r="B158" s="810" t="s">
        <v>466</v>
      </c>
      <c r="C158" s="811" t="s">
        <v>24</v>
      </c>
      <c r="D158" s="803" t="s">
        <v>660</v>
      </c>
      <c r="E158" s="865" t="s">
        <v>602</v>
      </c>
      <c r="F158" s="865"/>
      <c r="G158" s="710" t="s">
        <v>61</v>
      </c>
      <c r="H158" s="711">
        <v>1</v>
      </c>
      <c r="I158" s="711">
        <v>0</v>
      </c>
      <c r="J158" s="712">
        <v>85.01</v>
      </c>
      <c r="K158" s="712">
        <f t="shared" si="4"/>
        <v>85.01</v>
      </c>
    </row>
    <row r="159" spans="1:11" x14ac:dyDescent="0.2">
      <c r="A159" s="804"/>
      <c r="B159" s="804"/>
      <c r="C159" s="804"/>
      <c r="D159" s="804"/>
      <c r="E159" s="804"/>
      <c r="F159" s="706"/>
      <c r="G159" s="804"/>
      <c r="H159" s="706"/>
      <c r="I159" s="804"/>
      <c r="J159" s="706"/>
    </row>
    <row r="160" spans="1:11" x14ac:dyDescent="0.2">
      <c r="A160" s="804"/>
      <c r="B160" s="804"/>
      <c r="C160" s="804"/>
      <c r="D160" s="804"/>
      <c r="E160" s="804"/>
      <c r="F160" s="706"/>
      <c r="G160" s="804"/>
      <c r="H160" s="866"/>
      <c r="I160" s="866"/>
      <c r="J160" s="706"/>
    </row>
    <row r="161" spans="1:11" ht="15" thickBot="1" x14ac:dyDescent="0.25">
      <c r="A161" s="799"/>
      <c r="B161" s="799"/>
      <c r="C161" s="799"/>
      <c r="D161" s="799"/>
      <c r="E161" s="799"/>
      <c r="F161" s="799"/>
      <c r="G161" s="799"/>
      <c r="H161" s="707"/>
      <c r="I161" s="799"/>
      <c r="J161" s="801"/>
    </row>
    <row r="162" spans="1:11" ht="15" thickTop="1" x14ac:dyDescent="0.2">
      <c r="A162" s="708"/>
      <c r="B162" s="708"/>
      <c r="C162" s="708"/>
      <c r="D162" s="708"/>
      <c r="E162" s="708"/>
      <c r="F162" s="708"/>
      <c r="G162" s="708"/>
      <c r="H162" s="708"/>
      <c r="I162" s="708"/>
      <c r="J162" s="708"/>
    </row>
    <row r="163" spans="1:11" x14ac:dyDescent="0.2">
      <c r="A163" s="805" t="s">
        <v>396</v>
      </c>
      <c r="B163" s="662" t="s">
        <v>10</v>
      </c>
      <c r="C163" s="805" t="s">
        <v>11</v>
      </c>
      <c r="D163" s="805" t="s">
        <v>12</v>
      </c>
      <c r="E163" s="868" t="s">
        <v>580</v>
      </c>
      <c r="F163" s="868"/>
      <c r="G163" s="663" t="s">
        <v>13</v>
      </c>
      <c r="H163" s="662" t="s">
        <v>14</v>
      </c>
      <c r="I163" s="662" t="s">
        <v>581</v>
      </c>
      <c r="J163" s="662" t="s">
        <v>15</v>
      </c>
      <c r="K163" s="662" t="s">
        <v>572</v>
      </c>
    </row>
    <row r="164" spans="1:11" ht="78.75" x14ac:dyDescent="0.2">
      <c r="A164" s="806" t="s">
        <v>582</v>
      </c>
      <c r="B164" s="808" t="s">
        <v>397</v>
      </c>
      <c r="C164" s="809" t="s">
        <v>24</v>
      </c>
      <c r="D164" s="806" t="s">
        <v>398</v>
      </c>
      <c r="E164" s="867" t="s">
        <v>634</v>
      </c>
      <c r="F164" s="867"/>
      <c r="G164" s="665" t="s">
        <v>26</v>
      </c>
      <c r="H164" s="701">
        <v>1</v>
      </c>
      <c r="I164" s="668"/>
      <c r="J164" s="668"/>
      <c r="K164" s="668">
        <f>SUM(K165:K167)</f>
        <v>175.27</v>
      </c>
    </row>
    <row r="165" spans="1:11" ht="67.5" x14ac:dyDescent="0.2">
      <c r="A165" s="802" t="s">
        <v>584</v>
      </c>
      <c r="B165" s="702" t="s">
        <v>637</v>
      </c>
      <c r="C165" s="802" t="s">
        <v>29</v>
      </c>
      <c r="D165" s="802" t="s">
        <v>638</v>
      </c>
      <c r="E165" s="864" t="s">
        <v>590</v>
      </c>
      <c r="F165" s="864"/>
      <c r="G165" s="703" t="s">
        <v>559</v>
      </c>
      <c r="H165" s="704">
        <v>0.31619999999999998</v>
      </c>
      <c r="I165" s="704"/>
      <c r="J165" s="705">
        <v>20.78</v>
      </c>
      <c r="K165" s="705">
        <v>6.57</v>
      </c>
    </row>
    <row r="166" spans="1:11" ht="45" x14ac:dyDescent="0.2">
      <c r="A166" s="802" t="s">
        <v>584</v>
      </c>
      <c r="B166" s="702" t="s">
        <v>588</v>
      </c>
      <c r="C166" s="802" t="s">
        <v>29</v>
      </c>
      <c r="D166" s="802" t="s">
        <v>589</v>
      </c>
      <c r="E166" s="864" t="s">
        <v>590</v>
      </c>
      <c r="F166" s="864"/>
      <c r="G166" s="703" t="s">
        <v>559</v>
      </c>
      <c r="H166" s="704">
        <v>9.9599999999999994E-2</v>
      </c>
      <c r="I166" s="704"/>
      <c r="J166" s="705">
        <v>18.53</v>
      </c>
      <c r="K166" s="705">
        <v>1.84</v>
      </c>
    </row>
    <row r="167" spans="1:11" ht="56.25" x14ac:dyDescent="0.2">
      <c r="A167" s="803" t="s">
        <v>599</v>
      </c>
      <c r="B167" s="810" t="s">
        <v>661</v>
      </c>
      <c r="C167" s="811" t="s">
        <v>24</v>
      </c>
      <c r="D167" s="803" t="s">
        <v>662</v>
      </c>
      <c r="E167" s="865" t="s">
        <v>602</v>
      </c>
      <c r="F167" s="865"/>
      <c r="G167" s="710" t="s">
        <v>652</v>
      </c>
      <c r="H167" s="711">
        <v>1</v>
      </c>
      <c r="I167" s="711">
        <v>0</v>
      </c>
      <c r="J167" s="712">
        <v>166.86</v>
      </c>
      <c r="K167" s="712">
        <f>J167*H167</f>
        <v>166.86</v>
      </c>
    </row>
    <row r="168" spans="1:11" x14ac:dyDescent="0.2">
      <c r="A168" s="804"/>
      <c r="B168" s="804"/>
      <c r="C168" s="804"/>
      <c r="D168" s="804"/>
      <c r="E168" s="804"/>
      <c r="F168" s="706"/>
      <c r="G168" s="804"/>
      <c r="H168" s="706"/>
      <c r="I168" s="804"/>
      <c r="J168" s="706"/>
    </row>
    <row r="169" spans="1:11" x14ac:dyDescent="0.2">
      <c r="A169" s="804"/>
      <c r="B169" s="804"/>
      <c r="C169" s="804"/>
      <c r="D169" s="804"/>
      <c r="E169" s="804"/>
      <c r="F169" s="706"/>
      <c r="G169" s="804"/>
      <c r="H169" s="866"/>
      <c r="I169" s="866"/>
      <c r="J169" s="706"/>
    </row>
    <row r="170" spans="1:11" ht="15" thickBot="1" x14ac:dyDescent="0.25">
      <c r="A170" s="799"/>
      <c r="B170" s="799"/>
      <c r="C170" s="799"/>
      <c r="D170" s="799"/>
      <c r="E170" s="799"/>
      <c r="F170" s="799"/>
      <c r="G170" s="799"/>
      <c r="H170" s="707"/>
      <c r="I170" s="799"/>
      <c r="J170" s="801"/>
    </row>
    <row r="171" spans="1:11" ht="15" thickTop="1" x14ac:dyDescent="0.2">
      <c r="A171" s="708"/>
      <c r="B171" s="708"/>
      <c r="C171" s="708"/>
      <c r="D171" s="708"/>
      <c r="E171" s="708"/>
      <c r="F171" s="708"/>
      <c r="G171" s="708"/>
      <c r="H171" s="708"/>
      <c r="I171" s="708"/>
      <c r="J171" s="708"/>
    </row>
    <row r="172" spans="1:11" ht="34.5" thickBot="1" x14ac:dyDescent="0.25">
      <c r="A172" s="807" t="s">
        <v>399</v>
      </c>
      <c r="B172" s="807"/>
      <c r="C172" s="807"/>
      <c r="D172" s="807" t="s">
        <v>400</v>
      </c>
      <c r="E172" s="807"/>
      <c r="F172" s="869"/>
      <c r="G172" s="869"/>
      <c r="H172" s="699"/>
      <c r="I172" s="807"/>
      <c r="J172" s="700"/>
    </row>
    <row r="173" spans="1:11" ht="15" thickTop="1" x14ac:dyDescent="0.2">
      <c r="A173" s="708"/>
      <c r="B173" s="708"/>
      <c r="C173" s="708"/>
      <c r="D173" s="708"/>
      <c r="E173" s="708"/>
      <c r="F173" s="708"/>
      <c r="G173" s="708"/>
      <c r="H173" s="708"/>
      <c r="I173" s="708"/>
      <c r="J173" s="708"/>
    </row>
    <row r="174" spans="1:11" x14ac:dyDescent="0.2">
      <c r="A174" s="805" t="s">
        <v>404</v>
      </c>
      <c r="B174" s="662" t="s">
        <v>10</v>
      </c>
      <c r="C174" s="805" t="s">
        <v>11</v>
      </c>
      <c r="D174" s="805" t="s">
        <v>12</v>
      </c>
      <c r="E174" s="868" t="s">
        <v>580</v>
      </c>
      <c r="F174" s="868"/>
      <c r="G174" s="663" t="s">
        <v>13</v>
      </c>
      <c r="H174" s="662" t="s">
        <v>14</v>
      </c>
      <c r="I174" s="662" t="s">
        <v>581</v>
      </c>
      <c r="J174" s="662" t="s">
        <v>15</v>
      </c>
      <c r="K174" s="662" t="s">
        <v>572</v>
      </c>
    </row>
    <row r="175" spans="1:11" ht="67.5" x14ac:dyDescent="0.2">
      <c r="A175" s="806" t="s">
        <v>582</v>
      </c>
      <c r="B175" s="808" t="s">
        <v>405</v>
      </c>
      <c r="C175" s="809" t="s">
        <v>24</v>
      </c>
      <c r="D175" s="806" t="s">
        <v>406</v>
      </c>
      <c r="E175" s="867" t="s">
        <v>663</v>
      </c>
      <c r="F175" s="867"/>
      <c r="G175" s="665" t="s">
        <v>61</v>
      </c>
      <c r="H175" s="701">
        <v>1</v>
      </c>
      <c r="I175" s="668"/>
      <c r="J175" s="668"/>
      <c r="K175" s="668">
        <f>SUM(K176:K178)</f>
        <v>51.660000000000004</v>
      </c>
    </row>
    <row r="176" spans="1:11" ht="56.25" x14ac:dyDescent="0.2">
      <c r="A176" s="802" t="s">
        <v>584</v>
      </c>
      <c r="B176" s="702" t="s">
        <v>664</v>
      </c>
      <c r="C176" s="802" t="s">
        <v>29</v>
      </c>
      <c r="D176" s="802" t="s">
        <v>665</v>
      </c>
      <c r="E176" s="864" t="s">
        <v>590</v>
      </c>
      <c r="F176" s="864"/>
      <c r="G176" s="703" t="s">
        <v>559</v>
      </c>
      <c r="H176" s="704">
        <v>0.37</v>
      </c>
      <c r="I176" s="704"/>
      <c r="J176" s="705">
        <v>20.05</v>
      </c>
      <c r="K176" s="705">
        <v>7.41</v>
      </c>
    </row>
    <row r="177" spans="1:11" ht="45" x14ac:dyDescent="0.2">
      <c r="A177" s="802" t="s">
        <v>584</v>
      </c>
      <c r="B177" s="702" t="s">
        <v>666</v>
      </c>
      <c r="C177" s="802" t="s">
        <v>29</v>
      </c>
      <c r="D177" s="802" t="s">
        <v>667</v>
      </c>
      <c r="E177" s="864" t="s">
        <v>590</v>
      </c>
      <c r="F177" s="864"/>
      <c r="G177" s="703" t="s">
        <v>559</v>
      </c>
      <c r="H177" s="704">
        <v>0.37</v>
      </c>
      <c r="I177" s="704"/>
      <c r="J177" s="705">
        <v>24.73</v>
      </c>
      <c r="K177" s="705">
        <v>9.15</v>
      </c>
    </row>
    <row r="178" spans="1:11" ht="45" x14ac:dyDescent="0.2">
      <c r="A178" s="803" t="s">
        <v>599</v>
      </c>
      <c r="B178" s="810" t="s">
        <v>382</v>
      </c>
      <c r="C178" s="811" t="s">
        <v>24</v>
      </c>
      <c r="D178" s="803" t="s">
        <v>668</v>
      </c>
      <c r="E178" s="865" t="s">
        <v>602</v>
      </c>
      <c r="F178" s="865"/>
      <c r="G178" s="710" t="s">
        <v>61</v>
      </c>
      <c r="H178" s="711">
        <v>1</v>
      </c>
      <c r="I178" s="711">
        <v>0</v>
      </c>
      <c r="J178" s="712">
        <v>35.1</v>
      </c>
      <c r="K178" s="712">
        <f>J178*H178</f>
        <v>35.1</v>
      </c>
    </row>
    <row r="179" spans="1:11" x14ac:dyDescent="0.2">
      <c r="A179" s="804"/>
      <c r="B179" s="804"/>
      <c r="C179" s="804"/>
      <c r="D179" s="804"/>
      <c r="E179" s="804"/>
      <c r="F179" s="706"/>
      <c r="G179" s="804"/>
      <c r="H179" s="706"/>
      <c r="I179" s="804"/>
      <c r="J179" s="706"/>
    </row>
    <row r="180" spans="1:11" x14ac:dyDescent="0.2">
      <c r="A180" s="804"/>
      <c r="B180" s="804"/>
      <c r="C180" s="804"/>
      <c r="D180" s="804"/>
      <c r="E180" s="804"/>
      <c r="F180" s="706"/>
      <c r="G180" s="804"/>
      <c r="H180" s="866"/>
      <c r="I180" s="866"/>
      <c r="J180" s="706"/>
    </row>
    <row r="181" spans="1:11" ht="15" thickBot="1" x14ac:dyDescent="0.25">
      <c r="A181" s="799"/>
      <c r="B181" s="799"/>
      <c r="C181" s="799"/>
      <c r="D181" s="799"/>
      <c r="E181" s="799"/>
      <c r="F181" s="799"/>
      <c r="G181" s="799"/>
      <c r="H181" s="707"/>
      <c r="I181" s="799"/>
      <c r="J181" s="801"/>
    </row>
    <row r="182" spans="1:11" ht="15" thickTop="1" x14ac:dyDescent="0.2">
      <c r="A182" s="708"/>
      <c r="B182" s="708"/>
      <c r="C182" s="708"/>
      <c r="D182" s="708"/>
      <c r="E182" s="708"/>
      <c r="F182" s="708"/>
      <c r="G182" s="708"/>
      <c r="H182" s="708"/>
      <c r="I182" s="708"/>
      <c r="J182" s="708"/>
    </row>
    <row r="183" spans="1:11" ht="34.5" thickBot="1" x14ac:dyDescent="0.25">
      <c r="A183" s="807" t="s">
        <v>416</v>
      </c>
      <c r="B183" s="807"/>
      <c r="C183" s="807"/>
      <c r="D183" s="807" t="s">
        <v>417</v>
      </c>
      <c r="E183" s="807"/>
      <c r="F183" s="869"/>
      <c r="G183" s="869"/>
      <c r="H183" s="699"/>
      <c r="I183" s="807"/>
      <c r="J183" s="700"/>
    </row>
    <row r="184" spans="1:11" ht="15.75" thickTop="1" thickBot="1" x14ac:dyDescent="0.25">
      <c r="A184" s="708"/>
      <c r="B184" s="708"/>
      <c r="C184" s="708"/>
      <c r="D184" s="708"/>
      <c r="E184" s="708"/>
      <c r="F184" s="708"/>
      <c r="G184" s="708"/>
      <c r="H184" s="708"/>
      <c r="I184" s="708"/>
      <c r="J184" s="708"/>
    </row>
    <row r="185" spans="1:11" ht="15" thickTop="1" x14ac:dyDescent="0.2">
      <c r="A185" s="708"/>
      <c r="B185" s="708"/>
      <c r="C185" s="708"/>
      <c r="D185" s="708"/>
      <c r="E185" s="708"/>
      <c r="F185" s="708"/>
      <c r="G185" s="708"/>
      <c r="H185" s="708"/>
      <c r="I185" s="708"/>
      <c r="J185" s="708"/>
    </row>
    <row r="186" spans="1:11" ht="34.5" thickBot="1" x14ac:dyDescent="0.25">
      <c r="A186" s="807" t="s">
        <v>427</v>
      </c>
      <c r="B186" s="807"/>
      <c r="C186" s="807"/>
      <c r="D186" s="807" t="s">
        <v>428</v>
      </c>
      <c r="E186" s="807"/>
      <c r="F186" s="869"/>
      <c r="G186" s="869"/>
      <c r="H186" s="699"/>
      <c r="I186" s="807"/>
      <c r="J186" s="700"/>
    </row>
    <row r="187" spans="1:11" ht="15" thickTop="1" x14ac:dyDescent="0.2">
      <c r="A187" s="708"/>
      <c r="B187" s="708"/>
      <c r="C187" s="708"/>
      <c r="D187" s="708"/>
      <c r="E187" s="708"/>
      <c r="F187" s="708"/>
      <c r="G187" s="708"/>
      <c r="H187" s="708"/>
      <c r="I187" s="708"/>
      <c r="J187" s="708"/>
    </row>
    <row r="188" spans="1:11" x14ac:dyDescent="0.2">
      <c r="A188" s="805" t="s">
        <v>433</v>
      </c>
      <c r="B188" s="662" t="s">
        <v>10</v>
      </c>
      <c r="C188" s="805" t="s">
        <v>11</v>
      </c>
      <c r="D188" s="805" t="s">
        <v>12</v>
      </c>
      <c r="E188" s="868" t="s">
        <v>580</v>
      </c>
      <c r="F188" s="868"/>
      <c r="G188" s="663" t="s">
        <v>13</v>
      </c>
      <c r="H188" s="662" t="s">
        <v>14</v>
      </c>
      <c r="I188" s="662" t="s">
        <v>581</v>
      </c>
      <c r="J188" s="662" t="s">
        <v>15</v>
      </c>
      <c r="K188" s="662" t="s">
        <v>572</v>
      </c>
    </row>
    <row r="189" spans="1:11" ht="90" x14ac:dyDescent="0.2">
      <c r="A189" s="806" t="s">
        <v>582</v>
      </c>
      <c r="B189" s="808" t="s">
        <v>434</v>
      </c>
      <c r="C189" s="809" t="s">
        <v>24</v>
      </c>
      <c r="D189" s="806" t="s">
        <v>435</v>
      </c>
      <c r="E189" s="867" t="s">
        <v>669</v>
      </c>
      <c r="F189" s="867"/>
      <c r="G189" s="665" t="s">
        <v>31</v>
      </c>
      <c r="H189" s="701">
        <v>1</v>
      </c>
      <c r="I189" s="668"/>
      <c r="J189" s="668"/>
      <c r="K189" s="668">
        <f>SUM(K190:K194)</f>
        <v>303.80075200000005</v>
      </c>
    </row>
    <row r="190" spans="1:11" ht="56.25" x14ac:dyDescent="0.2">
      <c r="A190" s="802" t="s">
        <v>584</v>
      </c>
      <c r="B190" s="702" t="s">
        <v>670</v>
      </c>
      <c r="C190" s="802" t="s">
        <v>29</v>
      </c>
      <c r="D190" s="802" t="s">
        <v>671</v>
      </c>
      <c r="E190" s="864" t="s">
        <v>590</v>
      </c>
      <c r="F190" s="864"/>
      <c r="G190" s="703" t="s">
        <v>559</v>
      </c>
      <c r="H190" s="704">
        <v>1.2004999999999999</v>
      </c>
      <c r="I190" s="704"/>
      <c r="J190" s="705">
        <v>21.98</v>
      </c>
      <c r="K190" s="705">
        <v>26.38</v>
      </c>
    </row>
    <row r="191" spans="1:11" ht="45" x14ac:dyDescent="0.2">
      <c r="A191" s="802" t="s">
        <v>584</v>
      </c>
      <c r="B191" s="702" t="s">
        <v>588</v>
      </c>
      <c r="C191" s="802" t="s">
        <v>29</v>
      </c>
      <c r="D191" s="802" t="s">
        <v>589</v>
      </c>
      <c r="E191" s="864" t="s">
        <v>590</v>
      </c>
      <c r="F191" s="864"/>
      <c r="G191" s="703" t="s">
        <v>559</v>
      </c>
      <c r="H191" s="704">
        <v>0.26100000000000001</v>
      </c>
      <c r="I191" s="704"/>
      <c r="J191" s="705">
        <v>18.53</v>
      </c>
      <c r="K191" s="705">
        <v>4.83</v>
      </c>
    </row>
    <row r="192" spans="1:11" ht="22.5" x14ac:dyDescent="0.2">
      <c r="A192" s="803" t="s">
        <v>599</v>
      </c>
      <c r="B192" s="709" t="s">
        <v>645</v>
      </c>
      <c r="C192" s="803" t="s">
        <v>29</v>
      </c>
      <c r="D192" s="803" t="s">
        <v>646</v>
      </c>
      <c r="E192" s="865" t="s">
        <v>602</v>
      </c>
      <c r="F192" s="865"/>
      <c r="G192" s="710" t="s">
        <v>611</v>
      </c>
      <c r="H192" s="711">
        <v>0.106</v>
      </c>
      <c r="I192" s="711">
        <v>0</v>
      </c>
      <c r="J192" s="712">
        <v>87.8</v>
      </c>
      <c r="K192" s="712">
        <v>9.3000000000000007</v>
      </c>
    </row>
    <row r="193" spans="1:11" ht="33.75" x14ac:dyDescent="0.2">
      <c r="A193" s="803" t="s">
        <v>599</v>
      </c>
      <c r="B193" s="709" t="s">
        <v>672</v>
      </c>
      <c r="C193" s="803" t="s">
        <v>29</v>
      </c>
      <c r="D193" s="803" t="s">
        <v>673</v>
      </c>
      <c r="E193" s="865" t="s">
        <v>602</v>
      </c>
      <c r="F193" s="865"/>
      <c r="G193" s="710" t="s">
        <v>611</v>
      </c>
      <c r="H193" s="711">
        <v>9</v>
      </c>
      <c r="I193" s="711">
        <v>0</v>
      </c>
      <c r="J193" s="712">
        <v>2.1800000000000002</v>
      </c>
      <c r="K193" s="712">
        <v>19.62</v>
      </c>
    </row>
    <row r="194" spans="1:11" ht="45" x14ac:dyDescent="0.2">
      <c r="A194" s="803" t="s">
        <v>599</v>
      </c>
      <c r="B194" s="810" t="s">
        <v>550</v>
      </c>
      <c r="C194" s="811" t="s">
        <v>24</v>
      </c>
      <c r="D194" s="803" t="s">
        <v>674</v>
      </c>
      <c r="E194" s="865" t="s">
        <v>602</v>
      </c>
      <c r="F194" s="865"/>
      <c r="G194" s="710" t="s">
        <v>31</v>
      </c>
      <c r="H194" s="711">
        <v>1.1544000000000001</v>
      </c>
      <c r="I194" s="711">
        <v>0</v>
      </c>
      <c r="J194" s="712">
        <v>211.08</v>
      </c>
      <c r="K194" s="712">
        <f>H194*J194</f>
        <v>243.67075200000002</v>
      </c>
    </row>
    <row r="195" spans="1:11" x14ac:dyDescent="0.2">
      <c r="A195" s="804"/>
      <c r="B195" s="804"/>
      <c r="C195" s="804"/>
      <c r="D195" s="804"/>
      <c r="E195" s="804"/>
      <c r="F195" s="706"/>
      <c r="G195" s="804"/>
      <c r="H195" s="706"/>
      <c r="I195" s="804"/>
      <c r="J195" s="706"/>
    </row>
    <row r="196" spans="1:11" x14ac:dyDescent="0.2">
      <c r="A196" s="804"/>
      <c r="B196" s="804"/>
      <c r="C196" s="804"/>
      <c r="D196" s="804"/>
      <c r="E196" s="804"/>
      <c r="F196" s="706"/>
      <c r="G196" s="804"/>
      <c r="H196" s="866"/>
      <c r="I196" s="866"/>
      <c r="J196" s="706"/>
    </row>
    <row r="197" spans="1:11" ht="15" thickBot="1" x14ac:dyDescent="0.25">
      <c r="A197" s="799"/>
      <c r="B197" s="799"/>
      <c r="C197" s="799"/>
      <c r="D197" s="799"/>
      <c r="E197" s="799"/>
      <c r="F197" s="799"/>
      <c r="G197" s="799"/>
      <c r="H197" s="707"/>
      <c r="I197" s="799"/>
      <c r="J197" s="801"/>
    </row>
    <row r="198" spans="1:11" ht="15" thickTop="1" x14ac:dyDescent="0.2">
      <c r="A198" s="708"/>
      <c r="B198" s="708"/>
      <c r="C198" s="708"/>
      <c r="D198" s="708"/>
      <c r="E198" s="708"/>
      <c r="F198" s="708"/>
      <c r="G198" s="708"/>
      <c r="H198" s="708"/>
      <c r="I198" s="708"/>
      <c r="J198" s="708"/>
    </row>
    <row r="199" spans="1:11" ht="23.25" thickBot="1" x14ac:dyDescent="0.25">
      <c r="A199" s="807" t="s">
        <v>436</v>
      </c>
      <c r="B199" s="807"/>
      <c r="C199" s="807"/>
      <c r="D199" s="807" t="s">
        <v>437</v>
      </c>
      <c r="E199" s="807"/>
      <c r="F199" s="869"/>
      <c r="G199" s="869"/>
      <c r="H199" s="699"/>
      <c r="I199" s="807"/>
      <c r="J199" s="700"/>
    </row>
    <row r="200" spans="1:11" ht="15" thickTop="1" x14ac:dyDescent="0.2">
      <c r="A200" s="708"/>
      <c r="B200" s="708"/>
      <c r="C200" s="708"/>
      <c r="D200" s="708"/>
      <c r="E200" s="708"/>
      <c r="F200" s="708"/>
      <c r="G200" s="708"/>
      <c r="H200" s="708"/>
      <c r="I200" s="708"/>
      <c r="J200" s="708"/>
    </row>
    <row r="201" spans="1:11" x14ac:dyDescent="0.2">
      <c r="A201" s="805" t="s">
        <v>459</v>
      </c>
      <c r="B201" s="662" t="s">
        <v>10</v>
      </c>
      <c r="C201" s="805" t="s">
        <v>11</v>
      </c>
      <c r="D201" s="805" t="s">
        <v>12</v>
      </c>
      <c r="E201" s="868" t="s">
        <v>580</v>
      </c>
      <c r="F201" s="868"/>
      <c r="G201" s="663" t="s">
        <v>13</v>
      </c>
      <c r="H201" s="662" t="s">
        <v>14</v>
      </c>
      <c r="I201" s="662" t="s">
        <v>581</v>
      </c>
      <c r="J201" s="662" t="s">
        <v>15</v>
      </c>
      <c r="K201" s="662" t="s">
        <v>572</v>
      </c>
    </row>
    <row r="202" spans="1:11" ht="135" x14ac:dyDescent="0.2">
      <c r="A202" s="806" t="s">
        <v>582</v>
      </c>
      <c r="B202" s="808" t="s">
        <v>460</v>
      </c>
      <c r="C202" s="809" t="s">
        <v>24</v>
      </c>
      <c r="D202" s="806" t="s">
        <v>461</v>
      </c>
      <c r="E202" s="867" t="s">
        <v>669</v>
      </c>
      <c r="F202" s="867"/>
      <c r="G202" s="665" t="s">
        <v>31</v>
      </c>
      <c r="H202" s="701">
        <v>1</v>
      </c>
      <c r="I202" s="668"/>
      <c r="J202" s="668"/>
      <c r="K202" s="668">
        <f>SUM(K203:K207)</f>
        <v>240.95863200000002</v>
      </c>
    </row>
    <row r="203" spans="1:11" ht="56.25" x14ac:dyDescent="0.2">
      <c r="A203" s="802" t="s">
        <v>584</v>
      </c>
      <c r="B203" s="702" t="s">
        <v>670</v>
      </c>
      <c r="C203" s="802" t="s">
        <v>29</v>
      </c>
      <c r="D203" s="802" t="s">
        <v>671</v>
      </c>
      <c r="E203" s="864" t="s">
        <v>590</v>
      </c>
      <c r="F203" s="864"/>
      <c r="G203" s="703" t="s">
        <v>559</v>
      </c>
      <c r="H203" s="704">
        <v>1.2004999999999999</v>
      </c>
      <c r="I203" s="704"/>
      <c r="J203" s="705">
        <v>21.98</v>
      </c>
      <c r="K203" s="705">
        <v>26.38</v>
      </c>
    </row>
    <row r="204" spans="1:11" ht="45" x14ac:dyDescent="0.2">
      <c r="A204" s="802" t="s">
        <v>584</v>
      </c>
      <c r="B204" s="702" t="s">
        <v>588</v>
      </c>
      <c r="C204" s="802" t="s">
        <v>29</v>
      </c>
      <c r="D204" s="802" t="s">
        <v>589</v>
      </c>
      <c r="E204" s="864" t="s">
        <v>590</v>
      </c>
      <c r="F204" s="864"/>
      <c r="G204" s="703" t="s">
        <v>559</v>
      </c>
      <c r="H204" s="704">
        <v>0.26100000000000001</v>
      </c>
      <c r="I204" s="704"/>
      <c r="J204" s="705">
        <v>18.53</v>
      </c>
      <c r="K204" s="705">
        <v>4.83</v>
      </c>
    </row>
    <row r="205" spans="1:11" ht="33.75" x14ac:dyDescent="0.2">
      <c r="A205" s="803" t="s">
        <v>599</v>
      </c>
      <c r="B205" s="709" t="s">
        <v>672</v>
      </c>
      <c r="C205" s="803" t="s">
        <v>29</v>
      </c>
      <c r="D205" s="803" t="s">
        <v>673</v>
      </c>
      <c r="E205" s="865" t="s">
        <v>602</v>
      </c>
      <c r="F205" s="865"/>
      <c r="G205" s="710" t="s">
        <v>611</v>
      </c>
      <c r="H205" s="711">
        <v>9</v>
      </c>
      <c r="I205" s="711">
        <v>0</v>
      </c>
      <c r="J205" s="712">
        <v>2.1800000000000002</v>
      </c>
      <c r="K205" s="712">
        <v>19.62</v>
      </c>
    </row>
    <row r="206" spans="1:11" ht="22.5" x14ac:dyDescent="0.2">
      <c r="A206" s="803" t="s">
        <v>599</v>
      </c>
      <c r="B206" s="810" t="s">
        <v>645</v>
      </c>
      <c r="C206" s="811" t="s">
        <v>29</v>
      </c>
      <c r="D206" s="803" t="s">
        <v>646</v>
      </c>
      <c r="E206" s="865" t="s">
        <v>602</v>
      </c>
      <c r="F206" s="865"/>
      <c r="G206" s="710" t="s">
        <v>611</v>
      </c>
      <c r="H206" s="711">
        <v>0.16</v>
      </c>
      <c r="I206" s="711">
        <v>0</v>
      </c>
      <c r="J206" s="712">
        <v>87.8</v>
      </c>
      <c r="K206" s="712">
        <f>J206*H206</f>
        <v>14.048</v>
      </c>
    </row>
    <row r="207" spans="1:11" ht="33.75" x14ac:dyDescent="0.2">
      <c r="A207" s="803" t="s">
        <v>599</v>
      </c>
      <c r="B207" s="810" t="s">
        <v>79</v>
      </c>
      <c r="C207" s="811" t="s">
        <v>24</v>
      </c>
      <c r="D207" s="803" t="s">
        <v>675</v>
      </c>
      <c r="E207" s="865" t="s">
        <v>602</v>
      </c>
      <c r="F207" s="865"/>
      <c r="G207" s="710" t="s">
        <v>31</v>
      </c>
      <c r="H207" s="711">
        <v>1.1544000000000001</v>
      </c>
      <c r="I207" s="711">
        <v>0</v>
      </c>
      <c r="J207" s="712">
        <v>152.53</v>
      </c>
      <c r="K207" s="712">
        <f>J207*H207</f>
        <v>176.08063200000001</v>
      </c>
    </row>
    <row r="208" spans="1:11" x14ac:dyDescent="0.2">
      <c r="A208" s="804"/>
      <c r="B208" s="804"/>
      <c r="C208" s="804"/>
      <c r="D208" s="804"/>
      <c r="E208" s="804"/>
      <c r="F208" s="706"/>
      <c r="G208" s="804"/>
      <c r="H208" s="706"/>
      <c r="I208" s="804"/>
      <c r="J208" s="706"/>
    </row>
    <row r="209" spans="1:11" x14ac:dyDescent="0.2">
      <c r="A209" s="804"/>
      <c r="B209" s="804"/>
      <c r="C209" s="804"/>
      <c r="D209" s="804"/>
      <c r="E209" s="804"/>
      <c r="F209" s="706"/>
      <c r="G209" s="804"/>
      <c r="H209" s="866"/>
      <c r="I209" s="866"/>
      <c r="J209" s="706"/>
    </row>
    <row r="210" spans="1:11" ht="15" thickBot="1" x14ac:dyDescent="0.25">
      <c r="A210" s="799"/>
      <c r="B210" s="799"/>
      <c r="C210" s="799"/>
      <c r="D210" s="799"/>
      <c r="E210" s="799"/>
      <c r="F210" s="799"/>
      <c r="G210" s="799"/>
      <c r="H210" s="707"/>
      <c r="I210" s="799"/>
      <c r="J210" s="801"/>
    </row>
    <row r="211" spans="1:11" ht="15" thickTop="1" x14ac:dyDescent="0.2">
      <c r="A211" s="708"/>
      <c r="B211" s="708"/>
      <c r="C211" s="708"/>
      <c r="D211" s="708"/>
      <c r="E211" s="708"/>
      <c r="F211" s="708"/>
      <c r="G211" s="708"/>
      <c r="H211" s="708"/>
      <c r="I211" s="708"/>
      <c r="J211" s="708"/>
    </row>
    <row r="212" spans="1:11" x14ac:dyDescent="0.2">
      <c r="A212" s="805" t="s">
        <v>462</v>
      </c>
      <c r="B212" s="662" t="s">
        <v>10</v>
      </c>
      <c r="C212" s="805" t="s">
        <v>11</v>
      </c>
      <c r="D212" s="805" t="s">
        <v>12</v>
      </c>
      <c r="E212" s="868" t="s">
        <v>580</v>
      </c>
      <c r="F212" s="868"/>
      <c r="G212" s="663" t="s">
        <v>13</v>
      </c>
      <c r="H212" s="662" t="s">
        <v>14</v>
      </c>
      <c r="I212" s="662" t="s">
        <v>581</v>
      </c>
      <c r="J212" s="662" t="s">
        <v>15</v>
      </c>
      <c r="K212" s="662" t="s">
        <v>572</v>
      </c>
    </row>
    <row r="213" spans="1:11" ht="90" x14ac:dyDescent="0.2">
      <c r="A213" s="806" t="s">
        <v>582</v>
      </c>
      <c r="B213" s="808" t="s">
        <v>463</v>
      </c>
      <c r="C213" s="809" t="s">
        <v>24</v>
      </c>
      <c r="D213" s="806" t="s">
        <v>464</v>
      </c>
      <c r="E213" s="867" t="s">
        <v>669</v>
      </c>
      <c r="F213" s="867"/>
      <c r="G213" s="665" t="s">
        <v>31</v>
      </c>
      <c r="H213" s="701">
        <v>1</v>
      </c>
      <c r="I213" s="668"/>
      <c r="J213" s="668"/>
      <c r="K213" s="668">
        <f>SUM(K214:K218)</f>
        <v>266.91767200000004</v>
      </c>
    </row>
    <row r="214" spans="1:11" ht="56.25" x14ac:dyDescent="0.2">
      <c r="A214" s="802" t="s">
        <v>584</v>
      </c>
      <c r="B214" s="702" t="s">
        <v>670</v>
      </c>
      <c r="C214" s="802" t="s">
        <v>29</v>
      </c>
      <c r="D214" s="802" t="s">
        <v>671</v>
      </c>
      <c r="E214" s="864" t="s">
        <v>590</v>
      </c>
      <c r="F214" s="864"/>
      <c r="G214" s="703" t="s">
        <v>559</v>
      </c>
      <c r="H214" s="704">
        <v>1.2004999999999999</v>
      </c>
      <c r="I214" s="704"/>
      <c r="J214" s="705">
        <v>21.98</v>
      </c>
      <c r="K214" s="705">
        <v>26.38</v>
      </c>
    </row>
    <row r="215" spans="1:11" ht="45" x14ac:dyDescent="0.2">
      <c r="A215" s="802" t="s">
        <v>584</v>
      </c>
      <c r="B215" s="702" t="s">
        <v>588</v>
      </c>
      <c r="C215" s="802" t="s">
        <v>29</v>
      </c>
      <c r="D215" s="802" t="s">
        <v>589</v>
      </c>
      <c r="E215" s="864" t="s">
        <v>590</v>
      </c>
      <c r="F215" s="864"/>
      <c r="G215" s="703" t="s">
        <v>559</v>
      </c>
      <c r="H215" s="704">
        <v>0.26100000000000001</v>
      </c>
      <c r="I215" s="704"/>
      <c r="J215" s="705">
        <v>18.53</v>
      </c>
      <c r="K215" s="705">
        <v>4.83</v>
      </c>
    </row>
    <row r="216" spans="1:11" ht="22.5" x14ac:dyDescent="0.2">
      <c r="A216" s="803" t="s">
        <v>599</v>
      </c>
      <c r="B216" s="709" t="s">
        <v>645</v>
      </c>
      <c r="C216" s="803" t="s">
        <v>29</v>
      </c>
      <c r="D216" s="803" t="s">
        <v>646</v>
      </c>
      <c r="E216" s="865" t="s">
        <v>602</v>
      </c>
      <c r="F216" s="865"/>
      <c r="G216" s="710" t="s">
        <v>611</v>
      </c>
      <c r="H216" s="711">
        <v>0.106</v>
      </c>
      <c r="I216" s="711">
        <v>0</v>
      </c>
      <c r="J216" s="712">
        <v>87.8</v>
      </c>
      <c r="K216" s="712">
        <v>9.3000000000000007</v>
      </c>
    </row>
    <row r="217" spans="1:11" ht="33.75" x14ac:dyDescent="0.2">
      <c r="A217" s="803" t="s">
        <v>599</v>
      </c>
      <c r="B217" s="709" t="s">
        <v>672</v>
      </c>
      <c r="C217" s="803" t="s">
        <v>29</v>
      </c>
      <c r="D217" s="803" t="s">
        <v>673</v>
      </c>
      <c r="E217" s="865" t="s">
        <v>602</v>
      </c>
      <c r="F217" s="865"/>
      <c r="G217" s="710" t="s">
        <v>611</v>
      </c>
      <c r="H217" s="711">
        <v>9</v>
      </c>
      <c r="I217" s="711">
        <v>0</v>
      </c>
      <c r="J217" s="712">
        <v>2.1800000000000002</v>
      </c>
      <c r="K217" s="712">
        <v>19.62</v>
      </c>
    </row>
    <row r="218" spans="1:11" ht="45" x14ac:dyDescent="0.2">
      <c r="A218" s="803" t="s">
        <v>599</v>
      </c>
      <c r="B218" s="810" t="s">
        <v>676</v>
      </c>
      <c r="C218" s="811" t="s">
        <v>24</v>
      </c>
      <c r="D218" s="803" t="s">
        <v>677</v>
      </c>
      <c r="E218" s="865" t="s">
        <v>602</v>
      </c>
      <c r="F218" s="865"/>
      <c r="G218" s="710" t="s">
        <v>31</v>
      </c>
      <c r="H218" s="711">
        <v>1.1544000000000001</v>
      </c>
      <c r="I218" s="711">
        <v>0</v>
      </c>
      <c r="J218" s="712">
        <v>179.13</v>
      </c>
      <c r="K218" s="712">
        <f>J218*H218</f>
        <v>206.78767200000001</v>
      </c>
    </row>
    <row r="219" spans="1:11" x14ac:dyDescent="0.2">
      <c r="A219" s="804"/>
      <c r="B219" s="804"/>
      <c r="C219" s="804"/>
      <c r="D219" s="804"/>
      <c r="E219" s="804"/>
      <c r="F219" s="706"/>
      <c r="G219" s="804"/>
      <c r="H219" s="706"/>
      <c r="I219" s="804"/>
      <c r="J219" s="706"/>
    </row>
    <row r="220" spans="1:11" x14ac:dyDescent="0.2">
      <c r="A220" s="804"/>
      <c r="B220" s="804"/>
      <c r="C220" s="804"/>
      <c r="D220" s="804"/>
      <c r="E220" s="804"/>
      <c r="F220" s="706"/>
      <c r="G220" s="804"/>
      <c r="H220" s="866"/>
      <c r="I220" s="866"/>
      <c r="J220" s="706"/>
    </row>
    <row r="221" spans="1:11" ht="15" thickBot="1" x14ac:dyDescent="0.25">
      <c r="A221" s="799"/>
      <c r="B221" s="799"/>
      <c r="C221" s="799"/>
      <c r="D221" s="799"/>
      <c r="E221" s="799"/>
      <c r="F221" s="799"/>
      <c r="G221" s="799"/>
      <c r="H221" s="707"/>
      <c r="I221" s="799"/>
      <c r="J221" s="801"/>
    </row>
    <row r="222" spans="1:11" ht="15" thickTop="1" x14ac:dyDescent="0.2">
      <c r="A222" s="708"/>
      <c r="B222" s="708"/>
      <c r="C222" s="708"/>
      <c r="D222" s="708"/>
      <c r="E222" s="708"/>
      <c r="F222" s="708"/>
      <c r="G222" s="708"/>
      <c r="H222" s="708"/>
      <c r="I222" s="708"/>
      <c r="J222" s="708"/>
    </row>
    <row r="223" spans="1:11" x14ac:dyDescent="0.2">
      <c r="A223" s="805" t="s">
        <v>465</v>
      </c>
      <c r="B223" s="662" t="s">
        <v>10</v>
      </c>
      <c r="C223" s="805" t="s">
        <v>11</v>
      </c>
      <c r="D223" s="805" t="s">
        <v>12</v>
      </c>
      <c r="E223" s="868" t="s">
        <v>580</v>
      </c>
      <c r="F223" s="868"/>
      <c r="G223" s="663" t="s">
        <v>13</v>
      </c>
      <c r="H223" s="662" t="s">
        <v>14</v>
      </c>
      <c r="I223" s="662" t="s">
        <v>581</v>
      </c>
      <c r="J223" s="662" t="s">
        <v>15</v>
      </c>
      <c r="K223" s="662" t="s">
        <v>572</v>
      </c>
    </row>
    <row r="224" spans="1:11" ht="180" x14ac:dyDescent="0.2">
      <c r="A224" s="806" t="s">
        <v>582</v>
      </c>
      <c r="B224" s="808" t="s">
        <v>466</v>
      </c>
      <c r="C224" s="809" t="s">
        <v>24</v>
      </c>
      <c r="D224" s="806" t="s">
        <v>467</v>
      </c>
      <c r="E224" s="867" t="s">
        <v>604</v>
      </c>
      <c r="F224" s="867"/>
      <c r="G224" s="665" t="s">
        <v>68</v>
      </c>
      <c r="H224" s="701">
        <v>1</v>
      </c>
      <c r="I224" s="668"/>
      <c r="J224" s="668">
        <v>1322.98</v>
      </c>
      <c r="K224" s="668">
        <f>SUM(K225:K229)</f>
        <v>1322.98</v>
      </c>
    </row>
    <row r="225" spans="1:11" ht="112.5" x14ac:dyDescent="0.2">
      <c r="A225" s="802" t="s">
        <v>584</v>
      </c>
      <c r="B225" s="702" t="s">
        <v>612</v>
      </c>
      <c r="C225" s="802" t="s">
        <v>29</v>
      </c>
      <c r="D225" s="802" t="s">
        <v>613</v>
      </c>
      <c r="E225" s="864" t="s">
        <v>604</v>
      </c>
      <c r="F225" s="864"/>
      <c r="G225" s="703" t="s">
        <v>68</v>
      </c>
      <c r="H225" s="704">
        <v>1</v>
      </c>
      <c r="I225" s="704"/>
      <c r="J225" s="705">
        <v>480.78</v>
      </c>
      <c r="K225" s="705">
        <v>480.78</v>
      </c>
    </row>
    <row r="226" spans="1:11" ht="101.25" x14ac:dyDescent="0.2">
      <c r="A226" s="802" t="s">
        <v>584</v>
      </c>
      <c r="B226" s="702" t="s">
        <v>106</v>
      </c>
      <c r="C226" s="802" t="s">
        <v>29</v>
      </c>
      <c r="D226" s="802" t="s">
        <v>107</v>
      </c>
      <c r="E226" s="864" t="s">
        <v>604</v>
      </c>
      <c r="F226" s="864"/>
      <c r="G226" s="703" t="s">
        <v>31</v>
      </c>
      <c r="H226" s="704">
        <v>20.252997300000001</v>
      </c>
      <c r="I226" s="704"/>
      <c r="J226" s="705">
        <v>29.11</v>
      </c>
      <c r="K226" s="705">
        <v>589.55999999999995</v>
      </c>
    </row>
    <row r="227" spans="1:11" ht="45" x14ac:dyDescent="0.2">
      <c r="A227" s="802" t="s">
        <v>584</v>
      </c>
      <c r="B227" s="702" t="s">
        <v>593</v>
      </c>
      <c r="C227" s="802" t="s">
        <v>29</v>
      </c>
      <c r="D227" s="802" t="s">
        <v>594</v>
      </c>
      <c r="E227" s="864" t="s">
        <v>590</v>
      </c>
      <c r="F227" s="864"/>
      <c r="G227" s="703" t="s">
        <v>559</v>
      </c>
      <c r="H227" s="704">
        <v>0.13247829999999999</v>
      </c>
      <c r="I227" s="704"/>
      <c r="J227" s="705">
        <v>22.09</v>
      </c>
      <c r="K227" s="705">
        <v>2.92</v>
      </c>
    </row>
    <row r="228" spans="1:11" ht="45" x14ac:dyDescent="0.2">
      <c r="A228" s="802" t="s">
        <v>584</v>
      </c>
      <c r="B228" s="702" t="s">
        <v>588</v>
      </c>
      <c r="C228" s="802" t="s">
        <v>29</v>
      </c>
      <c r="D228" s="802" t="s">
        <v>589</v>
      </c>
      <c r="E228" s="864" t="s">
        <v>590</v>
      </c>
      <c r="F228" s="864"/>
      <c r="G228" s="703" t="s">
        <v>559</v>
      </c>
      <c r="H228" s="704">
        <v>6.6239000000000006E-2</v>
      </c>
      <c r="I228" s="704"/>
      <c r="J228" s="705">
        <v>18.53</v>
      </c>
      <c r="K228" s="705">
        <v>1.22</v>
      </c>
    </row>
    <row r="229" spans="1:11" ht="146.25" x14ac:dyDescent="0.2">
      <c r="A229" s="803" t="s">
        <v>599</v>
      </c>
      <c r="B229" s="709" t="s">
        <v>678</v>
      </c>
      <c r="C229" s="803" t="s">
        <v>29</v>
      </c>
      <c r="D229" s="803" t="s">
        <v>679</v>
      </c>
      <c r="E229" s="865" t="s">
        <v>602</v>
      </c>
      <c r="F229" s="865"/>
      <c r="G229" s="710" t="s">
        <v>31</v>
      </c>
      <c r="H229" s="711">
        <v>20.252997300000001</v>
      </c>
      <c r="I229" s="711">
        <v>0</v>
      </c>
      <c r="J229" s="712">
        <v>12.27</v>
      </c>
      <c r="K229" s="712">
        <v>248.5</v>
      </c>
    </row>
    <row r="230" spans="1:11" x14ac:dyDescent="0.2">
      <c r="A230" s="804"/>
      <c r="B230" s="804"/>
      <c r="C230" s="804"/>
      <c r="D230" s="804"/>
      <c r="E230" s="804"/>
      <c r="F230" s="706"/>
      <c r="G230" s="804"/>
      <c r="H230" s="706"/>
      <c r="I230" s="804"/>
      <c r="J230" s="706"/>
    </row>
    <row r="231" spans="1:11" x14ac:dyDescent="0.2">
      <c r="A231" s="804"/>
      <c r="B231" s="804"/>
      <c r="C231" s="804"/>
      <c r="D231" s="804"/>
      <c r="E231" s="804"/>
      <c r="F231" s="706"/>
      <c r="G231" s="804"/>
      <c r="H231" s="866"/>
      <c r="I231" s="866"/>
      <c r="J231" s="706"/>
    </row>
    <row r="232" spans="1:11" ht="15" thickBot="1" x14ac:dyDescent="0.25">
      <c r="A232" s="799"/>
      <c r="B232" s="799"/>
      <c r="C232" s="799"/>
      <c r="D232" s="799"/>
      <c r="E232" s="799"/>
      <c r="F232" s="799"/>
      <c r="G232" s="799"/>
      <c r="H232" s="707"/>
      <c r="I232" s="799"/>
      <c r="J232" s="801"/>
    </row>
    <row r="233" spans="1:11" ht="15" thickTop="1" x14ac:dyDescent="0.2">
      <c r="A233" s="708"/>
      <c r="B233" s="708"/>
      <c r="C233" s="708"/>
      <c r="D233" s="708"/>
      <c r="E233" s="708"/>
      <c r="F233" s="708"/>
      <c r="G233" s="708"/>
      <c r="H233" s="708"/>
      <c r="I233" s="708"/>
      <c r="J233" s="708"/>
    </row>
    <row r="234" spans="1:11" ht="23.25" thickBot="1" x14ac:dyDescent="0.25">
      <c r="A234" s="807" t="s">
        <v>485</v>
      </c>
      <c r="B234" s="807"/>
      <c r="C234" s="807"/>
      <c r="D234" s="807" t="s">
        <v>486</v>
      </c>
      <c r="E234" s="807"/>
      <c r="F234" s="869"/>
      <c r="G234" s="869"/>
      <c r="H234" s="699"/>
      <c r="I234" s="807"/>
      <c r="J234" s="700"/>
    </row>
    <row r="235" spans="1:11" ht="15" thickTop="1" x14ac:dyDescent="0.2">
      <c r="A235" s="708"/>
      <c r="B235" s="708"/>
      <c r="C235" s="708"/>
      <c r="D235" s="708"/>
      <c r="E235" s="708"/>
      <c r="F235" s="708"/>
      <c r="G235" s="708"/>
      <c r="H235" s="708"/>
      <c r="I235" s="708"/>
      <c r="J235" s="708"/>
    </row>
    <row r="236" spans="1:11" ht="15" thickBot="1" x14ac:dyDescent="0.25">
      <c r="A236" s="807" t="s">
        <v>490</v>
      </c>
      <c r="B236" s="807"/>
      <c r="C236" s="807"/>
      <c r="D236" s="807" t="s">
        <v>491</v>
      </c>
      <c r="E236" s="807"/>
      <c r="F236" s="869"/>
      <c r="G236" s="869"/>
      <c r="H236" s="699"/>
      <c r="I236" s="807"/>
      <c r="J236" s="700"/>
    </row>
    <row r="237" spans="1:11" ht="15" thickTop="1" x14ac:dyDescent="0.2">
      <c r="A237" s="708"/>
      <c r="B237" s="708"/>
      <c r="C237" s="708"/>
      <c r="D237" s="708"/>
      <c r="E237" s="708"/>
      <c r="F237" s="708"/>
      <c r="G237" s="708"/>
      <c r="H237" s="708"/>
      <c r="I237" s="708"/>
      <c r="J237" s="708"/>
    </row>
    <row r="238" spans="1:11" ht="15" thickBot="1" x14ac:dyDescent="0.25">
      <c r="A238" s="807" t="s">
        <v>495</v>
      </c>
      <c r="B238" s="807"/>
      <c r="C238" s="807"/>
      <c r="D238" s="807" t="s">
        <v>496</v>
      </c>
      <c r="E238" s="807"/>
      <c r="F238" s="869"/>
      <c r="G238" s="869"/>
      <c r="H238" s="699"/>
      <c r="I238" s="807"/>
      <c r="J238" s="700"/>
    </row>
    <row r="239" spans="1:11" ht="15" thickTop="1" x14ac:dyDescent="0.2">
      <c r="A239" s="708"/>
      <c r="B239" s="708"/>
      <c r="C239" s="708"/>
      <c r="D239" s="708"/>
      <c r="E239" s="708"/>
      <c r="F239" s="708"/>
      <c r="G239" s="708"/>
      <c r="H239" s="708"/>
      <c r="I239" s="708"/>
      <c r="J239" s="708"/>
    </row>
    <row r="240" spans="1:11" x14ac:dyDescent="0.2">
      <c r="A240" s="805" t="s">
        <v>524</v>
      </c>
      <c r="B240" s="662" t="s">
        <v>10</v>
      </c>
      <c r="C240" s="805" t="s">
        <v>11</v>
      </c>
      <c r="D240" s="805" t="s">
        <v>12</v>
      </c>
      <c r="E240" s="868" t="s">
        <v>580</v>
      </c>
      <c r="F240" s="868"/>
      <c r="G240" s="663" t="s">
        <v>13</v>
      </c>
      <c r="H240" s="662" t="s">
        <v>14</v>
      </c>
      <c r="I240" s="662" t="s">
        <v>581</v>
      </c>
      <c r="J240" s="662" t="s">
        <v>15</v>
      </c>
      <c r="K240" s="662" t="s">
        <v>572</v>
      </c>
    </row>
    <row r="241" spans="1:11" ht="33.75" x14ac:dyDescent="0.2">
      <c r="A241" s="806" t="s">
        <v>582</v>
      </c>
      <c r="B241" s="808" t="s">
        <v>525</v>
      </c>
      <c r="C241" s="809" t="s">
        <v>24</v>
      </c>
      <c r="D241" s="806" t="s">
        <v>526</v>
      </c>
      <c r="E241" s="867" t="s">
        <v>680</v>
      </c>
      <c r="F241" s="867"/>
      <c r="G241" s="665" t="s">
        <v>31</v>
      </c>
      <c r="H241" s="701">
        <v>1</v>
      </c>
      <c r="I241" s="668"/>
      <c r="J241" s="668"/>
      <c r="K241" s="668">
        <f>SUM(K242:K244)</f>
        <v>45.72</v>
      </c>
    </row>
    <row r="242" spans="1:11" ht="67.5" x14ac:dyDescent="0.2">
      <c r="A242" s="802" t="s">
        <v>584</v>
      </c>
      <c r="B242" s="702" t="s">
        <v>681</v>
      </c>
      <c r="C242" s="802" t="s">
        <v>29</v>
      </c>
      <c r="D242" s="802" t="s">
        <v>682</v>
      </c>
      <c r="E242" s="864" t="s">
        <v>680</v>
      </c>
      <c r="F242" s="864"/>
      <c r="G242" s="703" t="s">
        <v>31</v>
      </c>
      <c r="H242" s="704">
        <v>1</v>
      </c>
      <c r="I242" s="704"/>
      <c r="J242" s="705">
        <v>17.04</v>
      </c>
      <c r="K242" s="705">
        <v>17.04</v>
      </c>
    </row>
    <row r="243" spans="1:11" ht="101.25" x14ac:dyDescent="0.2">
      <c r="A243" s="802" t="s">
        <v>584</v>
      </c>
      <c r="B243" s="702" t="s">
        <v>683</v>
      </c>
      <c r="C243" s="802" t="s">
        <v>29</v>
      </c>
      <c r="D243" s="802" t="s">
        <v>684</v>
      </c>
      <c r="E243" s="864" t="s">
        <v>680</v>
      </c>
      <c r="F243" s="864"/>
      <c r="G243" s="703" t="s">
        <v>31</v>
      </c>
      <c r="H243" s="704">
        <v>1</v>
      </c>
      <c r="I243" s="704"/>
      <c r="J243" s="705">
        <v>14.41</v>
      </c>
      <c r="K243" s="705">
        <v>14.41</v>
      </c>
    </row>
    <row r="244" spans="1:11" ht="78.75" x14ac:dyDescent="0.2">
      <c r="A244" s="802" t="s">
        <v>584</v>
      </c>
      <c r="B244" s="702" t="s">
        <v>685</v>
      </c>
      <c r="C244" s="802" t="s">
        <v>29</v>
      </c>
      <c r="D244" s="802" t="s">
        <v>686</v>
      </c>
      <c r="E244" s="864" t="s">
        <v>680</v>
      </c>
      <c r="F244" s="864"/>
      <c r="G244" s="703" t="s">
        <v>31</v>
      </c>
      <c r="H244" s="704">
        <v>1</v>
      </c>
      <c r="I244" s="704"/>
      <c r="J244" s="705">
        <v>14.27</v>
      </c>
      <c r="K244" s="705">
        <v>14.27</v>
      </c>
    </row>
    <row r="245" spans="1:11" x14ac:dyDescent="0.2">
      <c r="A245" s="804"/>
      <c r="B245" s="804"/>
      <c r="C245" s="804"/>
      <c r="D245" s="804"/>
      <c r="E245" s="804"/>
      <c r="F245" s="706"/>
      <c r="G245" s="804"/>
      <c r="H245" s="706"/>
      <c r="I245" s="804"/>
      <c r="J245" s="706"/>
    </row>
    <row r="246" spans="1:11" x14ac:dyDescent="0.2">
      <c r="A246" s="804"/>
      <c r="B246" s="804"/>
      <c r="C246" s="804"/>
      <c r="D246" s="804"/>
      <c r="E246" s="804"/>
      <c r="F246" s="706"/>
      <c r="G246" s="804"/>
      <c r="H246" s="866"/>
      <c r="I246" s="866"/>
      <c r="J246" s="706"/>
    </row>
    <row r="247" spans="1:11" ht="15" thickBot="1" x14ac:dyDescent="0.25">
      <c r="A247" s="799"/>
      <c r="B247" s="799"/>
      <c r="C247" s="799"/>
      <c r="D247" s="799"/>
      <c r="E247" s="799"/>
      <c r="F247" s="799"/>
      <c r="G247" s="799"/>
      <c r="H247" s="707"/>
      <c r="I247" s="799"/>
      <c r="J247" s="801"/>
    </row>
    <row r="248" spans="1:11" ht="15" thickTop="1" x14ac:dyDescent="0.2">
      <c r="A248" s="708"/>
      <c r="B248" s="708"/>
      <c r="C248" s="708"/>
      <c r="D248" s="708"/>
      <c r="E248" s="708"/>
      <c r="F248" s="708"/>
      <c r="G248" s="708"/>
      <c r="H248" s="708"/>
      <c r="I248" s="708"/>
      <c r="J248" s="708"/>
    </row>
    <row r="249" spans="1:11" ht="33.75" x14ac:dyDescent="0.2">
      <c r="A249" s="807" t="s">
        <v>530</v>
      </c>
      <c r="B249" s="807"/>
      <c r="C249" s="807"/>
      <c r="D249" s="807" t="s">
        <v>531</v>
      </c>
      <c r="E249" s="807"/>
      <c r="F249" s="869"/>
      <c r="G249" s="869"/>
      <c r="H249" s="699"/>
      <c r="I249" s="807"/>
      <c r="J249" s="700"/>
    </row>
    <row r="250" spans="1:11" x14ac:dyDescent="0.2">
      <c r="A250" s="805"/>
      <c r="B250" s="662" t="s">
        <v>10</v>
      </c>
      <c r="C250" s="805" t="s">
        <v>11</v>
      </c>
      <c r="D250" s="805" t="s">
        <v>12</v>
      </c>
      <c r="E250" s="868" t="s">
        <v>580</v>
      </c>
      <c r="F250" s="868"/>
      <c r="G250" s="663" t="s">
        <v>13</v>
      </c>
      <c r="H250" s="662" t="s">
        <v>14</v>
      </c>
      <c r="I250" s="662" t="s">
        <v>581</v>
      </c>
      <c r="J250" s="662" t="s">
        <v>15</v>
      </c>
      <c r="K250" s="662" t="s">
        <v>572</v>
      </c>
    </row>
    <row r="251" spans="1:11" ht="202.5" x14ac:dyDescent="0.2">
      <c r="A251" s="806" t="s">
        <v>599</v>
      </c>
      <c r="B251" s="808" t="s">
        <v>405</v>
      </c>
      <c r="C251" s="809" t="s">
        <v>24</v>
      </c>
      <c r="D251" s="806" t="s">
        <v>533</v>
      </c>
      <c r="E251" s="867" t="s">
        <v>602</v>
      </c>
      <c r="F251" s="867"/>
      <c r="G251" s="665" t="s">
        <v>38</v>
      </c>
      <c r="H251" s="701">
        <v>1</v>
      </c>
      <c r="I251" s="668"/>
      <c r="J251" s="668">
        <v>803.5</v>
      </c>
      <c r="K251" s="668">
        <v>0</v>
      </c>
    </row>
    <row r="252" spans="1:11" x14ac:dyDescent="0.2">
      <c r="A252" s="804"/>
      <c r="B252" s="804"/>
      <c r="C252" s="804"/>
      <c r="D252" s="804"/>
      <c r="E252" s="804"/>
      <c r="F252" s="706"/>
      <c r="G252" s="804"/>
      <c r="H252" s="706"/>
      <c r="I252" s="804"/>
      <c r="J252" s="706"/>
    </row>
    <row r="253" spans="1:11" x14ac:dyDescent="0.2">
      <c r="A253" s="804"/>
      <c r="B253" s="804"/>
      <c r="C253" s="804"/>
      <c r="D253" s="804"/>
      <c r="E253" s="804"/>
      <c r="F253" s="706"/>
      <c r="G253" s="804"/>
      <c r="H253" s="866"/>
      <c r="I253" s="866"/>
      <c r="J253" s="706"/>
    </row>
    <row r="254" spans="1:11" ht="15" thickBot="1" x14ac:dyDescent="0.25">
      <c r="A254" s="799"/>
      <c r="B254" s="799"/>
      <c r="C254" s="799"/>
      <c r="D254" s="799"/>
      <c r="E254" s="799"/>
      <c r="F254" s="799"/>
      <c r="G254" s="799"/>
      <c r="H254" s="707"/>
      <c r="I254" s="799"/>
      <c r="J254" s="801"/>
    </row>
    <row r="255" spans="1:11" ht="15" thickTop="1" x14ac:dyDescent="0.2">
      <c r="A255" s="708"/>
      <c r="B255" s="708"/>
      <c r="C255" s="708"/>
      <c r="D255" s="708"/>
      <c r="E255" s="708"/>
      <c r="F255" s="708"/>
      <c r="G255" s="708"/>
      <c r="H255" s="708"/>
      <c r="I255" s="708"/>
      <c r="J255" s="708"/>
    </row>
    <row r="256" spans="1:11" x14ac:dyDescent="0.2">
      <c r="A256" s="805"/>
      <c r="B256" s="662" t="s">
        <v>10</v>
      </c>
      <c r="C256" s="805" t="s">
        <v>11</v>
      </c>
      <c r="D256" s="805" t="s">
        <v>12</v>
      </c>
      <c r="E256" s="868" t="s">
        <v>580</v>
      </c>
      <c r="F256" s="868"/>
      <c r="G256" s="663" t="s">
        <v>13</v>
      </c>
      <c r="H256" s="662" t="s">
        <v>14</v>
      </c>
      <c r="I256" s="662" t="s">
        <v>581</v>
      </c>
      <c r="J256" s="662" t="s">
        <v>15</v>
      </c>
      <c r="K256" s="662" t="s">
        <v>572</v>
      </c>
    </row>
    <row r="257" spans="1:11" ht="225" x14ac:dyDescent="0.2">
      <c r="A257" s="806" t="s">
        <v>599</v>
      </c>
      <c r="B257" s="808" t="s">
        <v>535</v>
      </c>
      <c r="C257" s="809" t="s">
        <v>24</v>
      </c>
      <c r="D257" s="806" t="s">
        <v>536</v>
      </c>
      <c r="E257" s="867" t="s">
        <v>602</v>
      </c>
      <c r="F257" s="867"/>
      <c r="G257" s="665" t="s">
        <v>38</v>
      </c>
      <c r="H257" s="701">
        <v>1</v>
      </c>
      <c r="I257" s="668"/>
      <c r="J257" s="668">
        <v>803.5</v>
      </c>
      <c r="K257" s="668">
        <v>0</v>
      </c>
    </row>
    <row r="258" spans="1:11" x14ac:dyDescent="0.2">
      <c r="A258" s="804"/>
      <c r="B258" s="804"/>
      <c r="C258" s="804"/>
      <c r="D258" s="804"/>
      <c r="E258" s="804"/>
      <c r="F258" s="706"/>
      <c r="G258" s="804"/>
      <c r="H258" s="706"/>
      <c r="I258" s="804"/>
      <c r="J258" s="706"/>
    </row>
    <row r="259" spans="1:11" x14ac:dyDescent="0.2">
      <c r="A259" s="804"/>
      <c r="B259" s="804"/>
      <c r="C259" s="804"/>
      <c r="D259" s="804"/>
      <c r="E259" s="804"/>
      <c r="F259" s="706"/>
      <c r="G259" s="804"/>
      <c r="H259" s="866"/>
      <c r="I259" s="866"/>
      <c r="J259" s="706"/>
    </row>
    <row r="260" spans="1:11" ht="15" thickBot="1" x14ac:dyDescent="0.25">
      <c r="A260" s="799"/>
      <c r="B260" s="799"/>
      <c r="C260" s="799"/>
      <c r="D260" s="799"/>
      <c r="E260" s="799"/>
      <c r="F260" s="799"/>
      <c r="G260" s="799"/>
      <c r="H260" s="707"/>
      <c r="I260" s="799"/>
      <c r="J260" s="801"/>
    </row>
    <row r="261" spans="1:11" ht="15" thickTop="1" x14ac:dyDescent="0.2">
      <c r="A261" s="708"/>
      <c r="B261" s="708"/>
      <c r="C261" s="708"/>
      <c r="D261" s="708"/>
      <c r="E261" s="708"/>
      <c r="F261" s="708"/>
      <c r="G261" s="708"/>
      <c r="H261" s="708"/>
      <c r="I261" s="708"/>
      <c r="J261" s="708"/>
    </row>
    <row r="262" spans="1:11" x14ac:dyDescent="0.2">
      <c r="A262" s="805"/>
      <c r="B262" s="662" t="s">
        <v>10</v>
      </c>
      <c r="C262" s="805" t="s">
        <v>11</v>
      </c>
      <c r="D262" s="805" t="s">
        <v>12</v>
      </c>
      <c r="E262" s="868" t="s">
        <v>580</v>
      </c>
      <c r="F262" s="868"/>
      <c r="G262" s="663" t="s">
        <v>13</v>
      </c>
      <c r="H262" s="662" t="s">
        <v>14</v>
      </c>
      <c r="I262" s="662" t="s">
        <v>581</v>
      </c>
      <c r="J262" s="662" t="s">
        <v>15</v>
      </c>
      <c r="K262" s="662" t="s">
        <v>572</v>
      </c>
    </row>
    <row r="263" spans="1:11" ht="225" x14ac:dyDescent="0.2">
      <c r="A263" s="806" t="s">
        <v>599</v>
      </c>
      <c r="B263" s="808" t="s">
        <v>538</v>
      </c>
      <c r="C263" s="809" t="s">
        <v>24</v>
      </c>
      <c r="D263" s="806" t="s">
        <v>539</v>
      </c>
      <c r="E263" s="867" t="s">
        <v>602</v>
      </c>
      <c r="F263" s="867"/>
      <c r="G263" s="665" t="s">
        <v>38</v>
      </c>
      <c r="H263" s="701">
        <v>1</v>
      </c>
      <c r="I263" s="668"/>
      <c r="J263" s="668">
        <v>446.39</v>
      </c>
      <c r="K263" s="668">
        <v>0</v>
      </c>
    </row>
    <row r="264" spans="1:11" x14ac:dyDescent="0.2">
      <c r="A264" s="804"/>
      <c r="B264" s="804"/>
      <c r="C264" s="804"/>
      <c r="D264" s="804"/>
      <c r="E264" s="804"/>
      <c r="F264" s="706"/>
      <c r="G264" s="804"/>
      <c r="H264" s="706"/>
      <c r="I264" s="804"/>
      <c r="J264" s="706"/>
    </row>
    <row r="265" spans="1:11" x14ac:dyDescent="0.2">
      <c r="A265" s="804"/>
      <c r="B265" s="804"/>
      <c r="C265" s="804"/>
      <c r="D265" s="804"/>
      <c r="E265" s="804"/>
      <c r="F265" s="706"/>
      <c r="G265" s="804"/>
      <c r="H265" s="866"/>
      <c r="I265" s="866"/>
      <c r="J265" s="706"/>
    </row>
    <row r="266" spans="1:11" ht="15" thickBot="1" x14ac:dyDescent="0.25">
      <c r="A266" s="799"/>
      <c r="B266" s="799"/>
      <c r="C266" s="799"/>
      <c r="D266" s="799"/>
      <c r="E266" s="799"/>
      <c r="F266" s="799"/>
      <c r="G266" s="799"/>
      <c r="H266" s="707"/>
      <c r="I266" s="799"/>
      <c r="J266" s="801"/>
    </row>
    <row r="267" spans="1:11" ht="15" thickTop="1" x14ac:dyDescent="0.2">
      <c r="A267" s="708"/>
      <c r="B267" s="708"/>
      <c r="C267" s="708"/>
      <c r="D267" s="708"/>
      <c r="E267" s="708"/>
      <c r="F267" s="708"/>
      <c r="G267" s="708"/>
      <c r="H267" s="708"/>
      <c r="I267" s="708"/>
      <c r="J267" s="708"/>
    </row>
    <row r="268" spans="1:11" x14ac:dyDescent="0.2">
      <c r="A268" s="805"/>
      <c r="B268" s="662" t="s">
        <v>10</v>
      </c>
      <c r="C268" s="805" t="s">
        <v>11</v>
      </c>
      <c r="D268" s="805" t="s">
        <v>12</v>
      </c>
      <c r="E268" s="868" t="s">
        <v>580</v>
      </c>
      <c r="F268" s="868"/>
      <c r="G268" s="663" t="s">
        <v>13</v>
      </c>
      <c r="H268" s="662" t="s">
        <v>14</v>
      </c>
      <c r="I268" s="662" t="s">
        <v>581</v>
      </c>
      <c r="J268" s="662" t="s">
        <v>15</v>
      </c>
      <c r="K268" s="662" t="s">
        <v>572</v>
      </c>
    </row>
    <row r="269" spans="1:11" ht="213.75" x14ac:dyDescent="0.2">
      <c r="A269" s="806" t="s">
        <v>599</v>
      </c>
      <c r="B269" s="808" t="s">
        <v>541</v>
      </c>
      <c r="C269" s="809" t="s">
        <v>24</v>
      </c>
      <c r="D269" s="806" t="s">
        <v>542</v>
      </c>
      <c r="E269" s="867" t="s">
        <v>602</v>
      </c>
      <c r="F269" s="867"/>
      <c r="G269" s="665" t="s">
        <v>38</v>
      </c>
      <c r="H269" s="701">
        <v>1</v>
      </c>
      <c r="I269" s="668"/>
      <c r="J269" s="668">
        <v>446.39</v>
      </c>
      <c r="K269" s="668">
        <v>0</v>
      </c>
    </row>
    <row r="270" spans="1:11" x14ac:dyDescent="0.2">
      <c r="A270" s="804"/>
      <c r="B270" s="804"/>
      <c r="C270" s="804"/>
      <c r="D270" s="804"/>
      <c r="E270" s="804"/>
      <c r="F270" s="706"/>
      <c r="G270" s="804"/>
      <c r="H270" s="706"/>
      <c r="I270" s="804"/>
      <c r="J270" s="706"/>
    </row>
    <row r="271" spans="1:11" x14ac:dyDescent="0.2">
      <c r="A271" s="804"/>
      <c r="B271" s="804"/>
      <c r="C271" s="804"/>
      <c r="D271" s="804"/>
      <c r="E271" s="804"/>
      <c r="F271" s="706"/>
      <c r="G271" s="804"/>
      <c r="H271" s="866"/>
      <c r="I271" s="866"/>
      <c r="J271" s="706"/>
    </row>
    <row r="272" spans="1:11" ht="15" thickBot="1" x14ac:dyDescent="0.25">
      <c r="A272" s="799"/>
      <c r="B272" s="799"/>
      <c r="C272" s="799"/>
      <c r="D272" s="799"/>
      <c r="E272" s="799"/>
      <c r="F272" s="799"/>
      <c r="G272" s="799"/>
      <c r="H272" s="707"/>
      <c r="I272" s="799"/>
      <c r="J272" s="801"/>
    </row>
    <row r="273" spans="1:11" ht="15" thickTop="1" x14ac:dyDescent="0.2">
      <c r="A273" s="708"/>
      <c r="B273" s="708"/>
      <c r="C273" s="708"/>
      <c r="D273" s="708"/>
      <c r="E273" s="708"/>
      <c r="F273" s="708"/>
      <c r="G273" s="708"/>
      <c r="H273" s="708"/>
      <c r="I273" s="708"/>
      <c r="J273" s="708"/>
    </row>
    <row r="274" spans="1:11" x14ac:dyDescent="0.2">
      <c r="A274" s="805" t="s">
        <v>543</v>
      </c>
      <c r="B274" s="662" t="s">
        <v>10</v>
      </c>
      <c r="C274" s="805" t="s">
        <v>11</v>
      </c>
      <c r="D274" s="805" t="s">
        <v>12</v>
      </c>
      <c r="E274" s="868" t="s">
        <v>580</v>
      </c>
      <c r="F274" s="868"/>
      <c r="G274" s="663" t="s">
        <v>13</v>
      </c>
      <c r="H274" s="662" t="s">
        <v>14</v>
      </c>
      <c r="I274" s="662" t="s">
        <v>581</v>
      </c>
      <c r="J274" s="662" t="s">
        <v>15</v>
      </c>
      <c r="K274" s="662" t="s">
        <v>572</v>
      </c>
    </row>
    <row r="275" spans="1:11" ht="112.5" x14ac:dyDescent="0.2">
      <c r="A275" s="806" t="s">
        <v>582</v>
      </c>
      <c r="B275" s="808" t="s">
        <v>538</v>
      </c>
      <c r="C275" s="809" t="s">
        <v>24</v>
      </c>
      <c r="D275" s="806" t="s">
        <v>544</v>
      </c>
      <c r="E275" s="867" t="s">
        <v>634</v>
      </c>
      <c r="F275" s="867"/>
      <c r="G275" s="665" t="s">
        <v>61</v>
      </c>
      <c r="H275" s="701">
        <v>1</v>
      </c>
      <c r="I275" s="668"/>
      <c r="J275" s="668">
        <v>524.73</v>
      </c>
      <c r="K275" s="668">
        <v>524.73</v>
      </c>
    </row>
    <row r="276" spans="1:11" ht="78.75" x14ac:dyDescent="0.2">
      <c r="A276" s="802" t="s">
        <v>584</v>
      </c>
      <c r="B276" s="702" t="s">
        <v>635</v>
      </c>
      <c r="C276" s="802" t="s">
        <v>29</v>
      </c>
      <c r="D276" s="802" t="s">
        <v>636</v>
      </c>
      <c r="E276" s="864" t="s">
        <v>590</v>
      </c>
      <c r="F276" s="864"/>
      <c r="G276" s="703" t="s">
        <v>559</v>
      </c>
      <c r="H276" s="704">
        <v>0.3</v>
      </c>
      <c r="I276" s="704"/>
      <c r="J276" s="705">
        <v>19.11</v>
      </c>
      <c r="K276" s="705">
        <v>5.73</v>
      </c>
    </row>
    <row r="277" spans="1:11" ht="90" x14ac:dyDescent="0.2">
      <c r="A277" s="803" t="s">
        <v>599</v>
      </c>
      <c r="B277" s="709" t="s">
        <v>687</v>
      </c>
      <c r="C277" s="803" t="s">
        <v>29</v>
      </c>
      <c r="D277" s="803" t="s">
        <v>688</v>
      </c>
      <c r="E277" s="865" t="s">
        <v>602</v>
      </c>
      <c r="F277" s="865"/>
      <c r="G277" s="710" t="s">
        <v>61</v>
      </c>
      <c r="H277" s="711">
        <v>1</v>
      </c>
      <c r="I277" s="711">
        <v>0</v>
      </c>
      <c r="J277" s="712">
        <v>519</v>
      </c>
      <c r="K277" s="712">
        <v>519</v>
      </c>
    </row>
    <row r="278" spans="1:11" x14ac:dyDescent="0.2">
      <c r="A278" s="804"/>
      <c r="B278" s="804"/>
      <c r="C278" s="804"/>
      <c r="D278" s="804"/>
      <c r="E278" s="804"/>
      <c r="F278" s="706"/>
      <c r="G278" s="804"/>
      <c r="H278" s="706"/>
      <c r="I278" s="804"/>
      <c r="J278" s="706"/>
    </row>
    <row r="279" spans="1:11" x14ac:dyDescent="0.2">
      <c r="A279" s="804"/>
      <c r="B279" s="804"/>
      <c r="C279" s="804"/>
      <c r="D279" s="804"/>
      <c r="E279" s="804"/>
      <c r="F279" s="706"/>
      <c r="G279" s="804"/>
      <c r="H279" s="866"/>
      <c r="I279" s="866"/>
      <c r="J279" s="706"/>
    </row>
    <row r="280" spans="1:11" ht="15" thickBot="1" x14ac:dyDescent="0.25">
      <c r="A280" s="799"/>
      <c r="B280" s="799"/>
      <c r="C280" s="799"/>
      <c r="D280" s="799"/>
      <c r="E280" s="799"/>
      <c r="F280" s="799"/>
      <c r="G280" s="799"/>
      <c r="H280" s="707"/>
      <c r="I280" s="799"/>
      <c r="J280" s="801"/>
    </row>
    <row r="281" spans="1:11" ht="15" thickTop="1" x14ac:dyDescent="0.2">
      <c r="A281" s="708"/>
      <c r="B281" s="708"/>
      <c r="C281" s="708"/>
      <c r="D281" s="708"/>
      <c r="E281" s="708"/>
      <c r="F281" s="708"/>
      <c r="G281" s="708"/>
      <c r="H281" s="708"/>
      <c r="I281" s="708"/>
      <c r="J281" s="708"/>
    </row>
    <row r="282" spans="1:11" x14ac:dyDescent="0.2">
      <c r="A282" s="805" t="s">
        <v>545</v>
      </c>
      <c r="B282" s="662" t="s">
        <v>10</v>
      </c>
      <c r="C282" s="805" t="s">
        <v>11</v>
      </c>
      <c r="D282" s="805" t="s">
        <v>12</v>
      </c>
      <c r="E282" s="868" t="s">
        <v>580</v>
      </c>
      <c r="F282" s="868"/>
      <c r="G282" s="663" t="s">
        <v>13</v>
      </c>
      <c r="H282" s="662" t="s">
        <v>14</v>
      </c>
      <c r="I282" s="662" t="s">
        <v>581</v>
      </c>
      <c r="J282" s="662" t="s">
        <v>15</v>
      </c>
      <c r="K282" s="662" t="s">
        <v>572</v>
      </c>
    </row>
    <row r="283" spans="1:11" ht="123.75" x14ac:dyDescent="0.2">
      <c r="A283" s="806" t="s">
        <v>582</v>
      </c>
      <c r="B283" s="808" t="s">
        <v>541</v>
      </c>
      <c r="C283" s="809" t="s">
        <v>24</v>
      </c>
      <c r="D283" s="806" t="s">
        <v>546</v>
      </c>
      <c r="E283" s="867" t="s">
        <v>634</v>
      </c>
      <c r="F283" s="867"/>
      <c r="G283" s="665" t="s">
        <v>61</v>
      </c>
      <c r="H283" s="701">
        <v>1</v>
      </c>
      <c r="I283" s="668"/>
      <c r="J283" s="668">
        <v>423.78</v>
      </c>
      <c r="K283" s="668">
        <v>423.78</v>
      </c>
    </row>
    <row r="284" spans="1:11" ht="67.5" x14ac:dyDescent="0.2">
      <c r="A284" s="802" t="s">
        <v>584</v>
      </c>
      <c r="B284" s="702" t="s">
        <v>637</v>
      </c>
      <c r="C284" s="802" t="s">
        <v>29</v>
      </c>
      <c r="D284" s="802" t="s">
        <v>638</v>
      </c>
      <c r="E284" s="864" t="s">
        <v>590</v>
      </c>
      <c r="F284" s="864"/>
      <c r="G284" s="703" t="s">
        <v>559</v>
      </c>
      <c r="H284" s="704">
        <v>1.4</v>
      </c>
      <c r="I284" s="704"/>
      <c r="J284" s="705">
        <v>20.78</v>
      </c>
      <c r="K284" s="705">
        <v>29.09</v>
      </c>
    </row>
    <row r="285" spans="1:11" ht="45" x14ac:dyDescent="0.2">
      <c r="A285" s="802" t="s">
        <v>584</v>
      </c>
      <c r="B285" s="702" t="s">
        <v>588</v>
      </c>
      <c r="C285" s="802" t="s">
        <v>29</v>
      </c>
      <c r="D285" s="802" t="s">
        <v>589</v>
      </c>
      <c r="E285" s="864" t="s">
        <v>590</v>
      </c>
      <c r="F285" s="864"/>
      <c r="G285" s="703" t="s">
        <v>559</v>
      </c>
      <c r="H285" s="704">
        <v>0.44829999999999998</v>
      </c>
      <c r="I285" s="704"/>
      <c r="J285" s="705">
        <v>18.53</v>
      </c>
      <c r="K285" s="705">
        <v>8.3000000000000007</v>
      </c>
    </row>
    <row r="286" spans="1:11" ht="135" x14ac:dyDescent="0.2">
      <c r="A286" s="803" t="s">
        <v>599</v>
      </c>
      <c r="B286" s="709" t="s">
        <v>649</v>
      </c>
      <c r="C286" s="803" t="s">
        <v>29</v>
      </c>
      <c r="D286" s="803" t="s">
        <v>650</v>
      </c>
      <c r="E286" s="865" t="s">
        <v>602</v>
      </c>
      <c r="F286" s="865"/>
      <c r="G286" s="710" t="s">
        <v>61</v>
      </c>
      <c r="H286" s="711">
        <v>9</v>
      </c>
      <c r="I286" s="711"/>
      <c r="J286" s="712">
        <v>18.72</v>
      </c>
      <c r="K286" s="712">
        <v>168.48</v>
      </c>
    </row>
    <row r="287" spans="1:11" ht="67.5" x14ac:dyDescent="0.2">
      <c r="A287" s="803" t="s">
        <v>599</v>
      </c>
      <c r="B287" s="709" t="s">
        <v>689</v>
      </c>
      <c r="C287" s="803" t="s">
        <v>29</v>
      </c>
      <c r="D287" s="803" t="s">
        <v>690</v>
      </c>
      <c r="E287" s="865" t="s">
        <v>602</v>
      </c>
      <c r="F287" s="865"/>
      <c r="G287" s="710" t="s">
        <v>61</v>
      </c>
      <c r="H287" s="711">
        <v>1</v>
      </c>
      <c r="I287" s="711"/>
      <c r="J287" s="712">
        <v>217.91</v>
      </c>
      <c r="K287" s="712">
        <v>217.91</v>
      </c>
    </row>
    <row r="288" spans="1:11" x14ac:dyDescent="0.2">
      <c r="A288" s="804"/>
      <c r="B288" s="804"/>
      <c r="C288" s="804"/>
      <c r="D288" s="804"/>
      <c r="E288" s="804"/>
      <c r="F288" s="706"/>
      <c r="G288" s="804"/>
      <c r="H288" s="706"/>
      <c r="I288" s="804"/>
      <c r="J288" s="706"/>
    </row>
    <row r="289" spans="1:11" x14ac:dyDescent="0.2">
      <c r="A289" s="804"/>
      <c r="B289" s="804"/>
      <c r="C289" s="804"/>
      <c r="D289" s="804"/>
      <c r="E289" s="804"/>
      <c r="F289" s="706"/>
      <c r="G289" s="804"/>
      <c r="H289" s="866"/>
      <c r="I289" s="866"/>
      <c r="J289" s="706"/>
    </row>
    <row r="290" spans="1:11" ht="15" thickBot="1" x14ac:dyDescent="0.25">
      <c r="A290" s="799"/>
      <c r="B290" s="799"/>
      <c r="C290" s="799"/>
      <c r="D290" s="799"/>
      <c r="E290" s="799"/>
      <c r="F290" s="799"/>
      <c r="G290" s="799"/>
      <c r="H290" s="707"/>
      <c r="I290" s="799"/>
      <c r="J290" s="801"/>
    </row>
    <row r="291" spans="1:11" ht="15" thickTop="1" x14ac:dyDescent="0.2">
      <c r="A291" s="708"/>
      <c r="B291" s="708"/>
      <c r="C291" s="708"/>
      <c r="D291" s="708"/>
      <c r="E291" s="708"/>
      <c r="F291" s="708"/>
      <c r="G291" s="708"/>
      <c r="H291" s="708"/>
      <c r="I291" s="708"/>
      <c r="J291" s="708"/>
    </row>
    <row r="292" spans="1:11" ht="22.5" x14ac:dyDescent="0.2">
      <c r="A292" s="807" t="s">
        <v>547</v>
      </c>
      <c r="B292" s="807"/>
      <c r="C292" s="807"/>
      <c r="D292" s="807" t="s">
        <v>548</v>
      </c>
      <c r="E292" s="807"/>
      <c r="F292" s="869"/>
      <c r="G292" s="869"/>
      <c r="H292" s="699"/>
      <c r="I292" s="807"/>
      <c r="J292" s="700"/>
    </row>
    <row r="293" spans="1:11" x14ac:dyDescent="0.2">
      <c r="A293" s="805" t="s">
        <v>549</v>
      </c>
      <c r="B293" s="662" t="s">
        <v>10</v>
      </c>
      <c r="C293" s="805" t="s">
        <v>11</v>
      </c>
      <c r="D293" s="805" t="s">
        <v>12</v>
      </c>
      <c r="E293" s="868" t="s">
        <v>580</v>
      </c>
      <c r="F293" s="868"/>
      <c r="G293" s="663" t="s">
        <v>13</v>
      </c>
      <c r="H293" s="662" t="s">
        <v>14</v>
      </c>
      <c r="I293" s="662" t="s">
        <v>581</v>
      </c>
      <c r="J293" s="662" t="s">
        <v>15</v>
      </c>
      <c r="K293" s="662" t="s">
        <v>572</v>
      </c>
    </row>
    <row r="294" spans="1:11" ht="22.5" x14ac:dyDescent="0.2">
      <c r="A294" s="806" t="s">
        <v>582</v>
      </c>
      <c r="B294" s="808" t="s">
        <v>550</v>
      </c>
      <c r="C294" s="809" t="s">
        <v>24</v>
      </c>
      <c r="D294" s="806" t="s">
        <v>551</v>
      </c>
      <c r="E294" s="867" t="s">
        <v>590</v>
      </c>
      <c r="F294" s="867"/>
      <c r="G294" s="665" t="s">
        <v>31</v>
      </c>
      <c r="H294" s="701">
        <v>1</v>
      </c>
      <c r="I294" s="668"/>
      <c r="J294" s="668">
        <v>3.27</v>
      </c>
      <c r="K294" s="668">
        <v>3.27</v>
      </c>
    </row>
    <row r="295" spans="1:11" ht="67.5" x14ac:dyDescent="0.2">
      <c r="A295" s="802" t="s">
        <v>584</v>
      </c>
      <c r="B295" s="702" t="s">
        <v>691</v>
      </c>
      <c r="C295" s="802" t="s">
        <v>29</v>
      </c>
      <c r="D295" s="802" t="s">
        <v>692</v>
      </c>
      <c r="E295" s="864" t="s">
        <v>590</v>
      </c>
      <c r="F295" s="864"/>
      <c r="G295" s="703" t="s">
        <v>31</v>
      </c>
      <c r="H295" s="704">
        <v>1.1000000000000001</v>
      </c>
      <c r="I295" s="704"/>
      <c r="J295" s="705">
        <v>0.46</v>
      </c>
      <c r="K295" s="705">
        <v>0.5</v>
      </c>
    </row>
    <row r="296" spans="1:11" ht="67.5" x14ac:dyDescent="0.2">
      <c r="A296" s="802" t="s">
        <v>584</v>
      </c>
      <c r="B296" s="702" t="s">
        <v>693</v>
      </c>
      <c r="C296" s="802" t="s">
        <v>29</v>
      </c>
      <c r="D296" s="802" t="s">
        <v>694</v>
      </c>
      <c r="E296" s="864" t="s">
        <v>590</v>
      </c>
      <c r="F296" s="864"/>
      <c r="G296" s="703" t="s">
        <v>31</v>
      </c>
      <c r="H296" s="704">
        <v>1.1000000000000001</v>
      </c>
      <c r="I296" s="704"/>
      <c r="J296" s="705">
        <v>1.79</v>
      </c>
      <c r="K296" s="705">
        <v>1.96</v>
      </c>
    </row>
    <row r="297" spans="1:11" ht="67.5" x14ac:dyDescent="0.2">
      <c r="A297" s="802" t="s">
        <v>584</v>
      </c>
      <c r="B297" s="702" t="s">
        <v>695</v>
      </c>
      <c r="C297" s="802" t="s">
        <v>29</v>
      </c>
      <c r="D297" s="802" t="s">
        <v>696</v>
      </c>
      <c r="E297" s="864" t="s">
        <v>590</v>
      </c>
      <c r="F297" s="864"/>
      <c r="G297" s="703" t="s">
        <v>31</v>
      </c>
      <c r="H297" s="704">
        <v>1.1000000000000001</v>
      </c>
      <c r="I297" s="704"/>
      <c r="J297" s="705">
        <v>0.74</v>
      </c>
      <c r="K297" s="705">
        <v>0.81</v>
      </c>
    </row>
    <row r="298" spans="1:11" x14ac:dyDescent="0.2">
      <c r="A298" s="804"/>
      <c r="B298" s="804"/>
      <c r="C298" s="804"/>
      <c r="D298" s="804"/>
      <c r="E298" s="804"/>
      <c r="F298" s="706"/>
      <c r="G298" s="804"/>
      <c r="H298" s="706"/>
      <c r="I298" s="804"/>
      <c r="J298" s="706"/>
    </row>
    <row r="299" spans="1:11" x14ac:dyDescent="0.2">
      <c r="A299" s="804"/>
      <c r="B299" s="804"/>
      <c r="C299" s="804"/>
      <c r="D299" s="804"/>
      <c r="E299" s="804"/>
      <c r="F299" s="706"/>
      <c r="G299" s="804"/>
      <c r="H299" s="866"/>
      <c r="I299" s="866"/>
      <c r="J299" s="706"/>
    </row>
    <row r="300" spans="1:11" ht="15" thickBot="1" x14ac:dyDescent="0.25">
      <c r="A300" s="799"/>
      <c r="B300" s="799"/>
      <c r="C300" s="799"/>
      <c r="D300" s="799"/>
      <c r="E300" s="799"/>
      <c r="F300" s="799"/>
      <c r="G300" s="799"/>
      <c r="H300" s="707"/>
      <c r="I300" s="799"/>
      <c r="J300" s="801"/>
    </row>
    <row r="301" spans="1:11" ht="15" thickTop="1" x14ac:dyDescent="0.2">
      <c r="A301" s="708"/>
      <c r="B301" s="708"/>
      <c r="C301" s="708"/>
      <c r="D301" s="708"/>
      <c r="E301" s="708"/>
      <c r="F301" s="708"/>
      <c r="G301" s="708"/>
      <c r="H301" s="708"/>
      <c r="I301" s="708"/>
      <c r="J301" s="708"/>
    </row>
    <row r="302" spans="1:11" x14ac:dyDescent="0.2">
      <c r="A302" s="805" t="s">
        <v>552</v>
      </c>
      <c r="B302" s="662" t="s">
        <v>10</v>
      </c>
      <c r="C302" s="805" t="s">
        <v>11</v>
      </c>
      <c r="D302" s="805" t="s">
        <v>12</v>
      </c>
      <c r="E302" s="868" t="s">
        <v>580</v>
      </c>
      <c r="F302" s="868"/>
      <c r="G302" s="663" t="s">
        <v>13</v>
      </c>
      <c r="H302" s="662" t="s">
        <v>14</v>
      </c>
      <c r="I302" s="662" t="s">
        <v>581</v>
      </c>
      <c r="J302" s="662" t="s">
        <v>15</v>
      </c>
      <c r="K302" s="662" t="s">
        <v>572</v>
      </c>
    </row>
    <row r="303" spans="1:11" x14ac:dyDescent="0.2">
      <c r="A303" s="806" t="s">
        <v>582</v>
      </c>
      <c r="B303" s="808" t="s">
        <v>23</v>
      </c>
      <c r="C303" s="809" t="s">
        <v>24</v>
      </c>
      <c r="D303" s="806" t="s">
        <v>553</v>
      </c>
      <c r="E303" s="867" t="s">
        <v>583</v>
      </c>
      <c r="F303" s="867"/>
      <c r="G303" s="665" t="s">
        <v>26</v>
      </c>
      <c r="H303" s="701">
        <v>1</v>
      </c>
      <c r="I303" s="668"/>
      <c r="J303" s="668">
        <v>571.66</v>
      </c>
      <c r="K303" s="668">
        <v>571.66</v>
      </c>
    </row>
    <row r="304" spans="1:11" ht="112.5" x14ac:dyDescent="0.2">
      <c r="A304" s="802" t="s">
        <v>584</v>
      </c>
      <c r="B304" s="702" t="s">
        <v>585</v>
      </c>
      <c r="C304" s="802" t="s">
        <v>29</v>
      </c>
      <c r="D304" s="802" t="s">
        <v>586</v>
      </c>
      <c r="E304" s="864" t="s">
        <v>587</v>
      </c>
      <c r="F304" s="864"/>
      <c r="G304" s="703" t="s">
        <v>123</v>
      </c>
      <c r="H304" s="704">
        <v>180</v>
      </c>
      <c r="I304" s="704"/>
      <c r="J304" s="705">
        <v>2.97</v>
      </c>
      <c r="K304" s="705">
        <v>534.6</v>
      </c>
    </row>
    <row r="305" spans="1:11" ht="45" x14ac:dyDescent="0.2">
      <c r="A305" s="802" t="s">
        <v>584</v>
      </c>
      <c r="B305" s="702" t="s">
        <v>588</v>
      </c>
      <c r="C305" s="802" t="s">
        <v>29</v>
      </c>
      <c r="D305" s="802" t="s">
        <v>589</v>
      </c>
      <c r="E305" s="864" t="s">
        <v>590</v>
      </c>
      <c r="F305" s="864"/>
      <c r="G305" s="703" t="s">
        <v>559</v>
      </c>
      <c r="H305" s="704">
        <v>2</v>
      </c>
      <c r="I305" s="704"/>
      <c r="J305" s="705">
        <v>18.53</v>
      </c>
      <c r="K305" s="705">
        <v>37.06</v>
      </c>
    </row>
    <row r="306" spans="1:11" x14ac:dyDescent="0.2">
      <c r="A306" s="804"/>
      <c r="B306" s="804"/>
      <c r="C306" s="804"/>
      <c r="D306" s="804"/>
      <c r="E306" s="804"/>
      <c r="F306" s="706"/>
      <c r="G306" s="804"/>
      <c r="H306" s="706"/>
      <c r="I306" s="804"/>
      <c r="J306" s="706"/>
    </row>
    <row r="307" spans="1:11" x14ac:dyDescent="0.2">
      <c r="A307" s="804"/>
      <c r="B307" s="804"/>
      <c r="C307" s="804"/>
      <c r="D307" s="804"/>
      <c r="E307" s="804"/>
      <c r="F307" s="706"/>
      <c r="G307" s="804"/>
      <c r="H307" s="866"/>
      <c r="I307" s="866"/>
      <c r="J307" s="706"/>
    </row>
    <row r="308" spans="1:11" ht="15" thickBot="1" x14ac:dyDescent="0.25">
      <c r="A308" s="799"/>
      <c r="B308" s="799"/>
      <c r="C308" s="799"/>
      <c r="D308" s="799"/>
      <c r="E308" s="799"/>
      <c r="F308" s="799"/>
      <c r="G308" s="799"/>
      <c r="H308" s="707"/>
      <c r="I308" s="799"/>
      <c r="J308" s="801"/>
    </row>
    <row r="309" spans="1:11" ht="15" thickTop="1" x14ac:dyDescent="0.2">
      <c r="A309" s="708"/>
      <c r="B309" s="708"/>
      <c r="C309" s="708"/>
      <c r="D309" s="708"/>
      <c r="E309" s="708"/>
      <c r="F309" s="708"/>
      <c r="G309" s="708"/>
      <c r="H309" s="708"/>
      <c r="I309" s="708"/>
      <c r="J309" s="708"/>
    </row>
    <row r="310" spans="1:11" ht="23.25" thickBot="1" x14ac:dyDescent="0.25">
      <c r="A310" s="807" t="s">
        <v>554</v>
      </c>
      <c r="B310" s="807"/>
      <c r="C310" s="807"/>
      <c r="D310" s="807" t="s">
        <v>555</v>
      </c>
      <c r="E310" s="807"/>
      <c r="F310" s="869"/>
      <c r="G310" s="869"/>
      <c r="H310" s="699"/>
      <c r="I310" s="807"/>
      <c r="J310" s="700"/>
    </row>
    <row r="311" spans="1:11" ht="15" thickTop="1" x14ac:dyDescent="0.2">
      <c r="A311" s="708"/>
      <c r="B311" s="708"/>
      <c r="C311" s="708"/>
      <c r="D311" s="708"/>
      <c r="E311" s="708"/>
      <c r="F311" s="708"/>
      <c r="G311" s="708"/>
      <c r="H311" s="708"/>
      <c r="I311" s="708"/>
      <c r="J311" s="708"/>
    </row>
    <row r="312" spans="1:11" x14ac:dyDescent="0.2">
      <c r="A312" s="805"/>
      <c r="B312" s="662" t="s">
        <v>10</v>
      </c>
      <c r="C312" s="805" t="s">
        <v>11</v>
      </c>
      <c r="D312" s="805" t="s">
        <v>12</v>
      </c>
      <c r="E312" s="868" t="s">
        <v>580</v>
      </c>
      <c r="F312" s="868"/>
      <c r="G312" s="663" t="s">
        <v>13</v>
      </c>
      <c r="H312" s="662" t="s">
        <v>14</v>
      </c>
      <c r="I312" s="662" t="s">
        <v>581</v>
      </c>
      <c r="J312" s="662" t="s">
        <v>15</v>
      </c>
      <c r="K312" s="662" t="s">
        <v>572</v>
      </c>
    </row>
    <row r="313" spans="1:11" ht="33.75" x14ac:dyDescent="0.2">
      <c r="A313" s="806" t="s">
        <v>599</v>
      </c>
      <c r="B313" s="808" t="s">
        <v>73</v>
      </c>
      <c r="C313" s="809" t="s">
        <v>24</v>
      </c>
      <c r="D313" s="806" t="s">
        <v>564</v>
      </c>
      <c r="E313" s="867" t="s">
        <v>697</v>
      </c>
      <c r="F313" s="867"/>
      <c r="G313" s="665" t="s">
        <v>99</v>
      </c>
      <c r="H313" s="701">
        <v>1</v>
      </c>
      <c r="I313" s="668"/>
      <c r="J313" s="668">
        <v>0</v>
      </c>
      <c r="K313" s="668">
        <v>0</v>
      </c>
    </row>
    <row r="314" spans="1:11" x14ac:dyDescent="0.2">
      <c r="A314" s="804"/>
      <c r="B314" s="804"/>
      <c r="C314" s="804"/>
      <c r="D314" s="804"/>
      <c r="E314" s="804"/>
      <c r="F314" s="706"/>
      <c r="G314" s="804"/>
      <c r="H314" s="706"/>
      <c r="I314" s="804"/>
      <c r="J314" s="706"/>
    </row>
    <row r="315" spans="1:11" x14ac:dyDescent="0.2">
      <c r="A315" s="804"/>
      <c r="B315" s="804"/>
      <c r="C315" s="804"/>
      <c r="D315" s="804"/>
      <c r="E315" s="804"/>
      <c r="F315" s="706"/>
      <c r="G315" s="804"/>
      <c r="H315" s="866"/>
      <c r="I315" s="866"/>
      <c r="J315" s="706"/>
    </row>
    <row r="316" spans="1:11" ht="15" thickBot="1" x14ac:dyDescent="0.25">
      <c r="A316" s="799"/>
      <c r="B316" s="799"/>
      <c r="C316" s="799"/>
      <c r="D316" s="799"/>
      <c r="E316" s="799"/>
      <c r="F316" s="799"/>
      <c r="G316" s="799"/>
      <c r="H316" s="707"/>
      <c r="I316" s="799"/>
      <c r="J316" s="801"/>
    </row>
    <row r="317" spans="1:11" ht="15" thickTop="1" x14ac:dyDescent="0.2">
      <c r="A317" s="708"/>
      <c r="B317" s="708"/>
      <c r="C317" s="708"/>
      <c r="D317" s="708"/>
      <c r="E317" s="708"/>
      <c r="F317" s="708"/>
      <c r="G317" s="708"/>
      <c r="H317" s="708"/>
      <c r="I317" s="708"/>
      <c r="J317" s="708"/>
    </row>
    <row r="318" spans="1:11" x14ac:dyDescent="0.2">
      <c r="A318" s="805" t="s">
        <v>698</v>
      </c>
      <c r="B318" s="662" t="s">
        <v>10</v>
      </c>
      <c r="C318" s="805" t="s">
        <v>11</v>
      </c>
      <c r="D318" s="805" t="s">
        <v>12</v>
      </c>
      <c r="E318" s="868" t="s">
        <v>580</v>
      </c>
      <c r="F318" s="868"/>
      <c r="G318" s="663" t="s">
        <v>13</v>
      </c>
      <c r="H318" s="662" t="s">
        <v>14</v>
      </c>
      <c r="I318" s="662" t="s">
        <v>581</v>
      </c>
      <c r="J318" s="662" t="s">
        <v>15</v>
      </c>
      <c r="K318" s="662" t="s">
        <v>572</v>
      </c>
    </row>
    <row r="319" spans="1:11" ht="33.75" x14ac:dyDescent="0.2">
      <c r="A319" s="806" t="s">
        <v>582</v>
      </c>
      <c r="B319" s="808" t="s">
        <v>699</v>
      </c>
      <c r="C319" s="809" t="s">
        <v>24</v>
      </c>
      <c r="D319" s="806" t="s">
        <v>566</v>
      </c>
      <c r="E319" s="867" t="s">
        <v>590</v>
      </c>
      <c r="F319" s="867"/>
      <c r="G319" s="665" t="s">
        <v>26</v>
      </c>
      <c r="H319" s="701">
        <v>1</v>
      </c>
      <c r="I319" s="668"/>
      <c r="J319" s="668"/>
      <c r="K319" s="668">
        <f>SUM(K320:K323)</f>
        <v>10353.14</v>
      </c>
    </row>
    <row r="320" spans="1:11" ht="67.5" x14ac:dyDescent="0.2">
      <c r="A320" s="802" t="s">
        <v>584</v>
      </c>
      <c r="B320" s="702" t="s">
        <v>700</v>
      </c>
      <c r="C320" s="802" t="s">
        <v>29</v>
      </c>
      <c r="D320" s="802" t="s">
        <v>701</v>
      </c>
      <c r="E320" s="864" t="s">
        <v>590</v>
      </c>
      <c r="F320" s="864"/>
      <c r="G320" s="703" t="s">
        <v>559</v>
      </c>
      <c r="H320" s="704">
        <v>30</v>
      </c>
      <c r="I320" s="704"/>
      <c r="J320" s="705">
        <v>127.44</v>
      </c>
      <c r="K320" s="705">
        <v>3823.2</v>
      </c>
    </row>
    <row r="321" spans="1:11" ht="56.25" x14ac:dyDescent="0.2">
      <c r="A321" s="802" t="s">
        <v>584</v>
      </c>
      <c r="B321" s="702" t="s">
        <v>702</v>
      </c>
      <c r="C321" s="802" t="s">
        <v>29</v>
      </c>
      <c r="D321" s="802" t="s">
        <v>703</v>
      </c>
      <c r="E321" s="864" t="s">
        <v>590</v>
      </c>
      <c r="F321" s="864"/>
      <c r="G321" s="703" t="s">
        <v>559</v>
      </c>
      <c r="H321" s="704">
        <v>30</v>
      </c>
      <c r="I321" s="704"/>
      <c r="J321" s="705">
        <v>105.81</v>
      </c>
      <c r="K321" s="705">
        <v>3174.3</v>
      </c>
    </row>
    <row r="322" spans="1:11" ht="56.25" x14ac:dyDescent="0.2">
      <c r="A322" s="802" t="s">
        <v>584</v>
      </c>
      <c r="B322" s="702" t="s">
        <v>704</v>
      </c>
      <c r="C322" s="802" t="s">
        <v>29</v>
      </c>
      <c r="D322" s="802" t="s">
        <v>705</v>
      </c>
      <c r="E322" s="864" t="s">
        <v>590</v>
      </c>
      <c r="F322" s="864"/>
      <c r="G322" s="703" t="s">
        <v>559</v>
      </c>
      <c r="H322" s="704">
        <v>80</v>
      </c>
      <c r="I322" s="704"/>
      <c r="J322" s="705">
        <v>39.53</v>
      </c>
      <c r="K322" s="705">
        <v>3162.4</v>
      </c>
    </row>
    <row r="323" spans="1:11" x14ac:dyDescent="0.2">
      <c r="A323" s="803" t="s">
        <v>599</v>
      </c>
      <c r="B323" s="810" t="s">
        <v>706</v>
      </c>
      <c r="C323" s="811" t="s">
        <v>24</v>
      </c>
      <c r="D323" s="803" t="s">
        <v>707</v>
      </c>
      <c r="E323" s="865" t="s">
        <v>697</v>
      </c>
      <c r="F323" s="865"/>
      <c r="G323" s="710" t="s">
        <v>99</v>
      </c>
      <c r="H323" s="711">
        <v>2</v>
      </c>
      <c r="I323" s="711">
        <v>0</v>
      </c>
      <c r="J323" s="712">
        <v>96.62</v>
      </c>
      <c r="K323" s="712">
        <v>193.24</v>
      </c>
    </row>
    <row r="324" spans="1:11" x14ac:dyDescent="0.2">
      <c r="A324" s="804"/>
      <c r="B324" s="804"/>
      <c r="C324" s="804"/>
      <c r="D324" s="804"/>
      <c r="E324" s="804"/>
      <c r="F324" s="706"/>
      <c r="G324" s="804"/>
      <c r="H324" s="706"/>
      <c r="I324" s="804"/>
      <c r="J324" s="706"/>
    </row>
    <row r="325" spans="1:11" x14ac:dyDescent="0.2">
      <c r="A325" s="804"/>
      <c r="B325" s="804"/>
      <c r="C325" s="804"/>
      <c r="D325" s="804"/>
      <c r="E325" s="804"/>
      <c r="F325" s="706"/>
      <c r="G325" s="804"/>
      <c r="H325" s="866"/>
      <c r="I325" s="866"/>
      <c r="J325" s="706"/>
    </row>
    <row r="326" spans="1:11" ht="15" thickBot="1" x14ac:dyDescent="0.25">
      <c r="A326" s="799"/>
      <c r="B326" s="799"/>
      <c r="C326" s="799"/>
      <c r="D326" s="799"/>
      <c r="E326" s="799"/>
      <c r="F326" s="799"/>
      <c r="G326" s="799"/>
      <c r="H326" s="707"/>
      <c r="I326" s="799"/>
      <c r="J326" s="801"/>
    </row>
    <row r="327" spans="1:11" ht="15" thickTop="1" x14ac:dyDescent="0.2">
      <c r="A327" s="708"/>
      <c r="B327" s="708"/>
      <c r="C327" s="708"/>
      <c r="D327" s="708"/>
      <c r="E327" s="708"/>
      <c r="F327" s="708"/>
      <c r="G327" s="708"/>
      <c r="H327" s="708"/>
      <c r="I327" s="708"/>
      <c r="J327" s="708"/>
    </row>
    <row r="328" spans="1:11" x14ac:dyDescent="0.2">
      <c r="A328" s="798"/>
      <c r="B328" s="798"/>
      <c r="C328" s="798"/>
      <c r="D328" s="798"/>
      <c r="E328" s="798"/>
      <c r="F328" s="798"/>
      <c r="G328" s="798"/>
      <c r="H328" s="798"/>
      <c r="I328" s="798"/>
      <c r="J328" s="798"/>
    </row>
    <row r="329" spans="1:11" x14ac:dyDescent="0.2">
      <c r="A329" s="839"/>
      <c r="B329" s="839"/>
      <c r="C329" s="839"/>
      <c r="D329" s="666"/>
      <c r="E329" s="799"/>
      <c r="F329" s="848"/>
      <c r="G329" s="839"/>
      <c r="H329" s="849"/>
      <c r="I329" s="839"/>
      <c r="J329" s="839"/>
    </row>
    <row r="330" spans="1:11" x14ac:dyDescent="0.2">
      <c r="A330" s="839"/>
      <c r="B330" s="839"/>
      <c r="C330" s="839"/>
      <c r="D330" s="666"/>
      <c r="E330" s="799"/>
      <c r="F330" s="848"/>
      <c r="G330" s="839"/>
      <c r="H330" s="849"/>
      <c r="I330" s="839"/>
      <c r="J330" s="839"/>
    </row>
    <row r="331" spans="1:11" x14ac:dyDescent="0.2">
      <c r="A331" s="839"/>
      <c r="B331" s="839"/>
      <c r="C331" s="839"/>
      <c r="D331" s="666"/>
      <c r="E331" s="799"/>
      <c r="F331" s="848"/>
      <c r="G331" s="839"/>
      <c r="H331" s="849"/>
      <c r="I331" s="839"/>
      <c r="J331" s="839"/>
    </row>
    <row r="332" spans="1:11" x14ac:dyDescent="0.2">
      <c r="A332" s="667"/>
      <c r="B332" s="667"/>
      <c r="C332" s="667"/>
      <c r="D332" s="667"/>
      <c r="E332" s="667"/>
      <c r="F332" s="667"/>
      <c r="G332" s="667"/>
      <c r="H332" s="667"/>
      <c r="I332" s="667"/>
      <c r="J332" s="667"/>
    </row>
    <row r="333" spans="1:11" x14ac:dyDescent="0.2">
      <c r="A333" s="843"/>
      <c r="B333" s="844"/>
      <c r="C333" s="844"/>
      <c r="D333" s="844"/>
      <c r="E333" s="844"/>
      <c r="F333" s="844"/>
      <c r="G333" s="844"/>
      <c r="H333" s="844"/>
      <c r="I333" s="844"/>
      <c r="J333" s="844"/>
    </row>
  </sheetData>
  <mergeCells count="231">
    <mergeCell ref="A3:J3"/>
    <mergeCell ref="F4:G4"/>
    <mergeCell ref="E5:F5"/>
    <mergeCell ref="E6:F6"/>
    <mergeCell ref="E7:F7"/>
    <mergeCell ref="E8:F8"/>
    <mergeCell ref="C1:D1"/>
    <mergeCell ref="E1:F1"/>
    <mergeCell ref="G1:H1"/>
    <mergeCell ref="I1:J1"/>
    <mergeCell ref="C2:D2"/>
    <mergeCell ref="E2:F2"/>
    <mergeCell ref="G2:H2"/>
    <mergeCell ref="I2:J2"/>
    <mergeCell ref="E22:F22"/>
    <mergeCell ref="E23:F23"/>
    <mergeCell ref="E24:F24"/>
    <mergeCell ref="E25:F25"/>
    <mergeCell ref="H27:I27"/>
    <mergeCell ref="E30:F30"/>
    <mergeCell ref="H10:I10"/>
    <mergeCell ref="F13:G13"/>
    <mergeCell ref="E15:F15"/>
    <mergeCell ref="E16:F16"/>
    <mergeCell ref="E17:F17"/>
    <mergeCell ref="H19:I19"/>
    <mergeCell ref="H44:I44"/>
    <mergeCell ref="F47:G47"/>
    <mergeCell ref="E49:F49"/>
    <mergeCell ref="E31:F31"/>
    <mergeCell ref="E32:F32"/>
    <mergeCell ref="E33:F33"/>
    <mergeCell ref="H35:I35"/>
    <mergeCell ref="E38:F38"/>
    <mergeCell ref="E39:F39"/>
    <mergeCell ref="E50:F50"/>
    <mergeCell ref="E51:F51"/>
    <mergeCell ref="E52:F52"/>
    <mergeCell ref="E53:F53"/>
    <mergeCell ref="E54:F54"/>
    <mergeCell ref="E55:F55"/>
    <mergeCell ref="E40:F40"/>
    <mergeCell ref="E41:F41"/>
    <mergeCell ref="E42:F42"/>
    <mergeCell ref="H69:I69"/>
    <mergeCell ref="F72:G72"/>
    <mergeCell ref="E73:F73"/>
    <mergeCell ref="E56:F56"/>
    <mergeCell ref="H58:I58"/>
    <mergeCell ref="E61:F61"/>
    <mergeCell ref="E62:F62"/>
    <mergeCell ref="E63:F63"/>
    <mergeCell ref="E64:F64"/>
    <mergeCell ref="E74:F74"/>
    <mergeCell ref="E75:F75"/>
    <mergeCell ref="E76:F76"/>
    <mergeCell ref="E77:F77"/>
    <mergeCell ref="E78:F78"/>
    <mergeCell ref="E79:F79"/>
    <mergeCell ref="E65:F65"/>
    <mergeCell ref="E66:F66"/>
    <mergeCell ref="E67:F67"/>
    <mergeCell ref="E89:F89"/>
    <mergeCell ref="H91:I91"/>
    <mergeCell ref="F94:G94"/>
    <mergeCell ref="F96:G96"/>
    <mergeCell ref="F98:G98"/>
    <mergeCell ref="E102:F102"/>
    <mergeCell ref="E80:F80"/>
    <mergeCell ref="H82:I82"/>
    <mergeCell ref="F85:G85"/>
    <mergeCell ref="E86:F86"/>
    <mergeCell ref="E87:F87"/>
    <mergeCell ref="E88:F88"/>
    <mergeCell ref="E109:F109"/>
    <mergeCell ref="E110:F110"/>
    <mergeCell ref="H112:I112"/>
    <mergeCell ref="E115:F115"/>
    <mergeCell ref="E116:F116"/>
    <mergeCell ref="E117:F117"/>
    <mergeCell ref="E103:F103"/>
    <mergeCell ref="E104:F104"/>
    <mergeCell ref="E105:F105"/>
    <mergeCell ref="E106:F106"/>
    <mergeCell ref="E107:F107"/>
    <mergeCell ref="E108:F108"/>
    <mergeCell ref="E127:F127"/>
    <mergeCell ref="E128:F128"/>
    <mergeCell ref="E129:F129"/>
    <mergeCell ref="E130:F130"/>
    <mergeCell ref="H132:I132"/>
    <mergeCell ref="E135:F135"/>
    <mergeCell ref="E118:F118"/>
    <mergeCell ref="E119:F119"/>
    <mergeCell ref="E120:F120"/>
    <mergeCell ref="E121:F121"/>
    <mergeCell ref="H123:I123"/>
    <mergeCell ref="E126:F126"/>
    <mergeCell ref="E145:F145"/>
    <mergeCell ref="E146:F146"/>
    <mergeCell ref="E147:F147"/>
    <mergeCell ref="H149:I149"/>
    <mergeCell ref="E152:F152"/>
    <mergeCell ref="E153:F153"/>
    <mergeCell ref="E136:F136"/>
    <mergeCell ref="E137:F137"/>
    <mergeCell ref="E138:F138"/>
    <mergeCell ref="H140:I140"/>
    <mergeCell ref="E143:F143"/>
    <mergeCell ref="E144:F144"/>
    <mergeCell ref="E163:F163"/>
    <mergeCell ref="E164:F164"/>
    <mergeCell ref="E165:F165"/>
    <mergeCell ref="E166:F166"/>
    <mergeCell ref="E167:F167"/>
    <mergeCell ref="H169:I169"/>
    <mergeCell ref="E154:F154"/>
    <mergeCell ref="E155:F155"/>
    <mergeCell ref="E156:F156"/>
    <mergeCell ref="E157:F157"/>
    <mergeCell ref="E158:F158"/>
    <mergeCell ref="H160:I160"/>
    <mergeCell ref="H196:I196"/>
    <mergeCell ref="F199:G199"/>
    <mergeCell ref="H180:I180"/>
    <mergeCell ref="F183:G183"/>
    <mergeCell ref="F186:G186"/>
    <mergeCell ref="E188:F188"/>
    <mergeCell ref="E189:F189"/>
    <mergeCell ref="E190:F190"/>
    <mergeCell ref="F172:G172"/>
    <mergeCell ref="E174:F174"/>
    <mergeCell ref="E175:F175"/>
    <mergeCell ref="E176:F176"/>
    <mergeCell ref="E177:F177"/>
    <mergeCell ref="E178:F178"/>
    <mergeCell ref="E201:F201"/>
    <mergeCell ref="E202:F202"/>
    <mergeCell ref="E203:F203"/>
    <mergeCell ref="E204:F204"/>
    <mergeCell ref="E205:F205"/>
    <mergeCell ref="E206:F206"/>
    <mergeCell ref="E191:F191"/>
    <mergeCell ref="E192:F192"/>
    <mergeCell ref="E193:F193"/>
    <mergeCell ref="E194:F194"/>
    <mergeCell ref="H231:I231"/>
    <mergeCell ref="E216:F216"/>
    <mergeCell ref="E217:F217"/>
    <mergeCell ref="E218:F218"/>
    <mergeCell ref="H220:I220"/>
    <mergeCell ref="E223:F223"/>
    <mergeCell ref="E224:F224"/>
    <mergeCell ref="E207:F207"/>
    <mergeCell ref="H209:I209"/>
    <mergeCell ref="E212:F212"/>
    <mergeCell ref="E213:F213"/>
    <mergeCell ref="E214:F214"/>
    <mergeCell ref="E215:F215"/>
    <mergeCell ref="F234:G234"/>
    <mergeCell ref="F236:G236"/>
    <mergeCell ref="F238:G238"/>
    <mergeCell ref="E240:F240"/>
    <mergeCell ref="E241:F241"/>
    <mergeCell ref="E242:F242"/>
    <mergeCell ref="E225:F225"/>
    <mergeCell ref="E226:F226"/>
    <mergeCell ref="E227:F227"/>
    <mergeCell ref="E228:F228"/>
    <mergeCell ref="E229:F229"/>
    <mergeCell ref="H253:I253"/>
    <mergeCell ref="E256:F256"/>
    <mergeCell ref="E257:F257"/>
    <mergeCell ref="H259:I259"/>
    <mergeCell ref="E262:F262"/>
    <mergeCell ref="E263:F263"/>
    <mergeCell ref="E243:F243"/>
    <mergeCell ref="E244:F244"/>
    <mergeCell ref="H246:I246"/>
    <mergeCell ref="F249:G249"/>
    <mergeCell ref="E250:F250"/>
    <mergeCell ref="E251:F251"/>
    <mergeCell ref="E276:F276"/>
    <mergeCell ref="E277:F277"/>
    <mergeCell ref="H279:I279"/>
    <mergeCell ref="E282:F282"/>
    <mergeCell ref="E283:F283"/>
    <mergeCell ref="E284:F284"/>
    <mergeCell ref="H265:I265"/>
    <mergeCell ref="E268:F268"/>
    <mergeCell ref="E269:F269"/>
    <mergeCell ref="H271:I271"/>
    <mergeCell ref="E274:F274"/>
    <mergeCell ref="E275:F275"/>
    <mergeCell ref="E294:F294"/>
    <mergeCell ref="E295:F295"/>
    <mergeCell ref="E296:F296"/>
    <mergeCell ref="E297:F297"/>
    <mergeCell ref="H299:I299"/>
    <mergeCell ref="E302:F302"/>
    <mergeCell ref="E285:F285"/>
    <mergeCell ref="E286:F286"/>
    <mergeCell ref="E287:F287"/>
    <mergeCell ref="H289:I289"/>
    <mergeCell ref="F292:G292"/>
    <mergeCell ref="E293:F293"/>
    <mergeCell ref="E313:F313"/>
    <mergeCell ref="H315:I315"/>
    <mergeCell ref="E318:F318"/>
    <mergeCell ref="E319:F319"/>
    <mergeCell ref="E320:F320"/>
    <mergeCell ref="E321:F321"/>
    <mergeCell ref="E303:F303"/>
    <mergeCell ref="E304:F304"/>
    <mergeCell ref="E305:F305"/>
    <mergeCell ref="H307:I307"/>
    <mergeCell ref="F310:G310"/>
    <mergeCell ref="E312:F312"/>
    <mergeCell ref="A333:J333"/>
    <mergeCell ref="A330:C330"/>
    <mergeCell ref="F330:G330"/>
    <mergeCell ref="H330:J330"/>
    <mergeCell ref="A331:C331"/>
    <mergeCell ref="F331:G331"/>
    <mergeCell ref="H331:J331"/>
    <mergeCell ref="E322:F322"/>
    <mergeCell ref="E323:F323"/>
    <mergeCell ref="H325:I325"/>
    <mergeCell ref="A329:C329"/>
    <mergeCell ref="F329:G329"/>
    <mergeCell ref="H329:J329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C15" sqref="C15"/>
    </sheetView>
  </sheetViews>
  <sheetFormatPr defaultRowHeight="14.25" x14ac:dyDescent="0.2"/>
  <cols>
    <col min="2" max="2" width="31.25" customWidth="1"/>
    <col min="3" max="3" width="10.875" customWidth="1"/>
    <col min="4" max="4" width="0.75" hidden="1" customWidth="1"/>
  </cols>
  <sheetData>
    <row r="1" spans="1:4" ht="15" thickBot="1" x14ac:dyDescent="0.25">
      <c r="A1" s="1"/>
      <c r="B1" s="1"/>
      <c r="C1" s="1"/>
      <c r="D1" s="1"/>
    </row>
    <row r="2" spans="1:4" x14ac:dyDescent="0.2">
      <c r="A2" s="17" t="s">
        <v>708</v>
      </c>
      <c r="B2" s="871" t="s">
        <v>709</v>
      </c>
      <c r="C2" s="871"/>
      <c r="D2" s="872"/>
    </row>
    <row r="3" spans="1:4" x14ac:dyDescent="0.2">
      <c r="A3" s="18" t="s">
        <v>710</v>
      </c>
      <c r="B3" s="2"/>
      <c r="C3" s="3"/>
      <c r="D3" s="19"/>
    </row>
    <row r="4" spans="1:4" x14ac:dyDescent="0.2">
      <c r="A4" s="873" t="s">
        <v>711</v>
      </c>
      <c r="B4" s="874"/>
      <c r="C4" s="874"/>
      <c r="D4" s="20"/>
    </row>
    <row r="5" spans="1:4" x14ac:dyDescent="0.2">
      <c r="A5" s="21" t="s">
        <v>712</v>
      </c>
      <c r="B5" s="4" t="s">
        <v>713</v>
      </c>
      <c r="C5" s="5" t="s">
        <v>714</v>
      </c>
      <c r="D5" s="22" t="s">
        <v>715</v>
      </c>
    </row>
    <row r="6" spans="1:4" x14ac:dyDescent="0.2">
      <c r="A6" s="23" t="s">
        <v>716</v>
      </c>
      <c r="B6" s="2" t="s">
        <v>717</v>
      </c>
      <c r="C6" s="6">
        <v>4</v>
      </c>
      <c r="D6" s="24">
        <f t="shared" ref="D6:D13" si="0">C6/100</f>
        <v>0.04</v>
      </c>
    </row>
    <row r="7" spans="1:4" x14ac:dyDescent="0.2">
      <c r="A7" s="23" t="s">
        <v>718</v>
      </c>
      <c r="B7" s="2" t="s">
        <v>719</v>
      </c>
      <c r="C7" s="6">
        <v>0.43</v>
      </c>
      <c r="D7" s="24">
        <f t="shared" si="0"/>
        <v>4.3E-3</v>
      </c>
    </row>
    <row r="8" spans="1:4" x14ac:dyDescent="0.2">
      <c r="A8" s="23" t="s">
        <v>720</v>
      </c>
      <c r="B8" s="2" t="s">
        <v>721</v>
      </c>
      <c r="C8" s="6">
        <v>1.27</v>
      </c>
      <c r="D8" s="24">
        <f t="shared" si="0"/>
        <v>1.2699999999999999E-2</v>
      </c>
    </row>
    <row r="9" spans="1:4" x14ac:dyDescent="0.2">
      <c r="A9" s="23" t="s">
        <v>722</v>
      </c>
      <c r="B9" s="2" t="s">
        <v>723</v>
      </c>
      <c r="C9" s="6">
        <v>0.37</v>
      </c>
      <c r="D9" s="24">
        <f t="shared" si="0"/>
        <v>3.7000000000000002E-3</v>
      </c>
    </row>
    <row r="10" spans="1:4" x14ac:dyDescent="0.2">
      <c r="A10" s="23" t="s">
        <v>724</v>
      </c>
      <c r="B10" s="2" t="s">
        <v>725</v>
      </c>
      <c r="C10" s="6">
        <v>1.23</v>
      </c>
      <c r="D10" s="24">
        <f t="shared" si="0"/>
        <v>1.23E-2</v>
      </c>
    </row>
    <row r="11" spans="1:4" x14ac:dyDescent="0.2">
      <c r="A11" s="23" t="s">
        <v>726</v>
      </c>
      <c r="B11" s="2" t="s">
        <v>727</v>
      </c>
      <c r="C11" s="6">
        <v>6.2</v>
      </c>
      <c r="D11" s="24">
        <f t="shared" si="0"/>
        <v>6.2E-2</v>
      </c>
    </row>
    <row r="12" spans="1:4" ht="22.5" x14ac:dyDescent="0.2">
      <c r="A12" s="23" t="s">
        <v>728</v>
      </c>
      <c r="B12" s="2" t="s">
        <v>729</v>
      </c>
      <c r="C12" s="6">
        <v>7.65</v>
      </c>
      <c r="D12" s="24">
        <f t="shared" si="0"/>
        <v>7.6499999999999999E-2</v>
      </c>
    </row>
    <row r="13" spans="1:4" ht="22.5" x14ac:dyDescent="0.2">
      <c r="A13" s="23"/>
      <c r="B13" s="2" t="s">
        <v>730</v>
      </c>
      <c r="C13" s="6">
        <v>4.5</v>
      </c>
      <c r="D13" s="24">
        <f t="shared" si="0"/>
        <v>4.4999999999999998E-2</v>
      </c>
    </row>
    <row r="14" spans="1:4" x14ac:dyDescent="0.2">
      <c r="A14" s="23"/>
      <c r="B14" s="7"/>
      <c r="C14" s="8"/>
      <c r="D14" s="22"/>
    </row>
    <row r="15" spans="1:4" ht="15" thickBot="1" x14ac:dyDescent="0.25">
      <c r="A15" s="875" t="s">
        <v>731</v>
      </c>
      <c r="B15" s="876"/>
      <c r="C15" s="25">
        <f>(((1+(D6+D7+D8+D9))*(1+D10)*(1+D11))/(1-(D12+D13))-1)*100</f>
        <v>29.802948186681832</v>
      </c>
      <c r="D15" s="26">
        <f>C15</f>
        <v>29.802948186681832</v>
      </c>
    </row>
    <row r="16" spans="1:4" x14ac:dyDescent="0.2">
      <c r="A16" s="9"/>
      <c r="B16" s="9"/>
      <c r="C16" s="10"/>
      <c r="D16" s="11"/>
    </row>
    <row r="17" spans="1:4" x14ac:dyDescent="0.2">
      <c r="A17" s="12" t="s">
        <v>732</v>
      </c>
      <c r="B17" s="13"/>
      <c r="C17" s="10"/>
      <c r="D17" s="11"/>
    </row>
    <row r="18" spans="1:4" ht="15" thickBot="1" x14ac:dyDescent="0.25">
      <c r="A18" s="12" t="s">
        <v>733</v>
      </c>
      <c r="B18" s="13"/>
      <c r="C18" s="10"/>
      <c r="D18" s="11"/>
    </row>
    <row r="19" spans="1:4" ht="15" thickBot="1" x14ac:dyDescent="0.25">
      <c r="A19" s="825" t="s">
        <v>734</v>
      </c>
      <c r="B19" s="826"/>
      <c r="C19" s="10"/>
      <c r="D19" s="11"/>
    </row>
    <row r="20" spans="1:4" x14ac:dyDescent="0.2">
      <c r="A20" s="14"/>
      <c r="B20" s="13"/>
      <c r="C20" s="10"/>
      <c r="D20" s="11"/>
    </row>
    <row r="21" spans="1:4" x14ac:dyDescent="0.2">
      <c r="A21" s="14"/>
      <c r="B21" s="13"/>
      <c r="C21" s="10"/>
      <c r="D21" s="11"/>
    </row>
    <row r="22" spans="1:4" x14ac:dyDescent="0.2">
      <c r="A22" s="14"/>
      <c r="B22" s="13"/>
      <c r="C22" s="10"/>
      <c r="D22" s="11"/>
    </row>
    <row r="23" spans="1:4" x14ac:dyDescent="0.2">
      <c r="A23" s="14"/>
      <c r="B23" s="15" t="s">
        <v>735</v>
      </c>
      <c r="C23" s="10"/>
      <c r="D23" s="11"/>
    </row>
    <row r="24" spans="1:4" x14ac:dyDescent="0.2">
      <c r="A24" s="14"/>
      <c r="B24" s="16" t="s">
        <v>736</v>
      </c>
      <c r="C24" s="10"/>
      <c r="D24" s="11"/>
    </row>
  </sheetData>
  <mergeCells count="3">
    <mergeCell ref="B2:D2"/>
    <mergeCell ref="A4:C4"/>
    <mergeCell ref="A15:B15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4"/>
  <sheetViews>
    <sheetView topLeftCell="A163" workbookViewId="0">
      <selection activeCell="K178" sqref="K178"/>
    </sheetView>
  </sheetViews>
  <sheetFormatPr defaultRowHeight="14.25" x14ac:dyDescent="0.2"/>
  <cols>
    <col min="1" max="3" width="9" style="1"/>
    <col min="4" max="4" width="21.25" style="1" customWidth="1"/>
    <col min="5" max="5" width="9" style="1"/>
    <col min="6" max="6" width="9.875" style="1" bestFit="1" customWidth="1"/>
    <col min="7" max="9" width="9" style="1"/>
    <col min="10" max="10" width="11.125" style="1" customWidth="1"/>
    <col min="11" max="11" width="9" style="1"/>
    <col min="12" max="12" width="9.875" bestFit="1" customWidth="1"/>
  </cols>
  <sheetData>
    <row r="1" spans="1:13" x14ac:dyDescent="0.2">
      <c r="A1" s="877" t="s">
        <v>737</v>
      </c>
      <c r="B1" s="878"/>
      <c r="C1" s="878"/>
      <c r="D1" s="878"/>
      <c r="E1" s="878"/>
      <c r="F1" s="878"/>
      <c r="G1" s="878"/>
      <c r="H1" s="878"/>
      <c r="I1" s="878"/>
      <c r="J1" s="878"/>
    </row>
    <row r="2" spans="1:13" ht="14.25" customHeight="1" x14ac:dyDescent="0.2">
      <c r="A2" s="488"/>
      <c r="B2" s="488"/>
      <c r="C2" s="488"/>
      <c r="D2" s="488"/>
      <c r="E2" s="488"/>
      <c r="F2" s="488"/>
      <c r="G2" s="488"/>
      <c r="H2" s="488"/>
      <c r="I2" s="488"/>
      <c r="J2" s="488"/>
    </row>
    <row r="3" spans="1:13" ht="23.25" thickBot="1" x14ac:dyDescent="0.25">
      <c r="A3" s="813" t="s">
        <v>9</v>
      </c>
      <c r="B3" s="814" t="s">
        <v>10</v>
      </c>
      <c r="C3" s="813" t="s">
        <v>11</v>
      </c>
      <c r="D3" s="813" t="s">
        <v>12</v>
      </c>
      <c r="E3" s="818" t="s">
        <v>13</v>
      </c>
      <c r="F3" s="814" t="s">
        <v>14</v>
      </c>
      <c r="G3" s="814" t="s">
        <v>15</v>
      </c>
      <c r="H3" s="814" t="s">
        <v>16</v>
      </c>
      <c r="I3" s="814" t="s">
        <v>17</v>
      </c>
      <c r="J3" s="713" t="s">
        <v>18</v>
      </c>
    </row>
    <row r="4" spans="1:13" x14ac:dyDescent="0.2">
      <c r="A4" s="488" t="s">
        <v>556</v>
      </c>
      <c r="B4" s="488" t="s">
        <v>557</v>
      </c>
      <c r="C4" s="488" t="s">
        <v>29</v>
      </c>
      <c r="D4" s="488" t="s">
        <v>558</v>
      </c>
      <c r="E4" s="488" t="s">
        <v>559</v>
      </c>
      <c r="F4" s="488">
        <v>360</v>
      </c>
      <c r="G4" s="488">
        <v>97.91</v>
      </c>
      <c r="H4" s="488">
        <v>127.08717999999999</v>
      </c>
      <c r="I4" s="488">
        <v>35247.599999999999</v>
      </c>
      <c r="J4" s="669">
        <v>45751.3848</v>
      </c>
      <c r="K4" s="714"/>
    </row>
    <row r="5" spans="1:13" x14ac:dyDescent="0.2">
      <c r="A5" s="488" t="s">
        <v>444</v>
      </c>
      <c r="B5" s="488" t="s">
        <v>445</v>
      </c>
      <c r="C5" s="488" t="s">
        <v>29</v>
      </c>
      <c r="D5" s="488" t="s">
        <v>446</v>
      </c>
      <c r="E5" s="488" t="s">
        <v>31</v>
      </c>
      <c r="F5" s="488">
        <v>490</v>
      </c>
      <c r="G5" s="488">
        <v>68.23</v>
      </c>
      <c r="H5" s="488">
        <v>88.562540000000013</v>
      </c>
      <c r="I5" s="488">
        <v>33432.700000000004</v>
      </c>
      <c r="J5" s="669">
        <v>43395.644600000007</v>
      </c>
      <c r="K5" s="715" t="s">
        <v>738</v>
      </c>
    </row>
    <row r="6" spans="1:13" x14ac:dyDescent="0.2">
      <c r="A6" s="488" t="s">
        <v>456</v>
      </c>
      <c r="B6" s="488" t="s">
        <v>457</v>
      </c>
      <c r="C6" s="488" t="s">
        <v>29</v>
      </c>
      <c r="D6" s="488" t="s">
        <v>458</v>
      </c>
      <c r="E6" s="488" t="s">
        <v>38</v>
      </c>
      <c r="F6" s="488">
        <v>115</v>
      </c>
      <c r="G6" s="488">
        <v>159.96</v>
      </c>
      <c r="H6" s="488">
        <v>207.62808000000001</v>
      </c>
      <c r="I6" s="488">
        <v>18395.400000000001</v>
      </c>
      <c r="J6" s="669">
        <v>23877.229200000002</v>
      </c>
      <c r="K6" s="716"/>
    </row>
    <row r="7" spans="1:13" x14ac:dyDescent="0.2">
      <c r="A7" s="488" t="s">
        <v>127</v>
      </c>
      <c r="B7" s="488" t="s">
        <v>128</v>
      </c>
      <c r="C7" s="488" t="s">
        <v>24</v>
      </c>
      <c r="D7" s="488" t="s">
        <v>129</v>
      </c>
      <c r="E7" s="488" t="s">
        <v>68</v>
      </c>
      <c r="F7" s="488">
        <v>5.91</v>
      </c>
      <c r="G7" s="488">
        <v>2878.3</v>
      </c>
      <c r="H7" s="488">
        <v>3736.0334000000003</v>
      </c>
      <c r="I7" s="488">
        <v>17010.753000000001</v>
      </c>
      <c r="J7" s="669">
        <v>22079.957394000001</v>
      </c>
      <c r="K7" s="716"/>
    </row>
    <row r="8" spans="1:13" x14ac:dyDescent="0.2">
      <c r="A8" s="488" t="s">
        <v>560</v>
      </c>
      <c r="B8" s="488" t="s">
        <v>561</v>
      </c>
      <c r="C8" s="488" t="s">
        <v>29</v>
      </c>
      <c r="D8" s="488" t="s">
        <v>562</v>
      </c>
      <c r="E8" s="488" t="s">
        <v>559</v>
      </c>
      <c r="F8" s="488">
        <v>732</v>
      </c>
      <c r="G8" s="488">
        <v>20.74</v>
      </c>
      <c r="H8" s="488">
        <v>26.920519999999996</v>
      </c>
      <c r="I8" s="488">
        <v>15181.679999999998</v>
      </c>
      <c r="J8" s="669">
        <v>19705.820639999998</v>
      </c>
      <c r="K8" s="716"/>
    </row>
    <row r="9" spans="1:13" ht="15" thickBot="1" x14ac:dyDescent="0.25">
      <c r="A9" s="488" t="s">
        <v>96</v>
      </c>
      <c r="B9" s="488" t="s">
        <v>97</v>
      </c>
      <c r="C9" s="488" t="s">
        <v>24</v>
      </c>
      <c r="D9" s="488" t="s">
        <v>98</v>
      </c>
      <c r="E9" s="488" t="s">
        <v>99</v>
      </c>
      <c r="F9" s="488">
        <v>88.15</v>
      </c>
      <c r="G9" s="488">
        <v>161.86000000000001</v>
      </c>
      <c r="H9" s="488">
        <v>210.09428000000003</v>
      </c>
      <c r="I9" s="488">
        <v>14267.959000000003</v>
      </c>
      <c r="J9" s="669">
        <v>18519.810782000004</v>
      </c>
      <c r="K9" s="717"/>
      <c r="L9" s="29">
        <f>SUM(J4:J9)</f>
        <v>173329.847416</v>
      </c>
      <c r="M9" s="28">
        <f>L9/J176</f>
        <v>0.48124072717956035</v>
      </c>
    </row>
    <row r="10" spans="1:13" x14ac:dyDescent="0.2">
      <c r="A10" s="488" t="s">
        <v>532</v>
      </c>
      <c r="B10" s="488" t="s">
        <v>405</v>
      </c>
      <c r="C10" s="488" t="s">
        <v>24</v>
      </c>
      <c r="D10" s="488" t="s">
        <v>533</v>
      </c>
      <c r="E10" s="488" t="s">
        <v>38</v>
      </c>
      <c r="F10" s="488">
        <v>16</v>
      </c>
      <c r="G10" s="488">
        <v>803.5</v>
      </c>
      <c r="H10" s="488">
        <v>1042.943</v>
      </c>
      <c r="I10" s="488">
        <v>12856</v>
      </c>
      <c r="J10" s="728">
        <v>16687.088</v>
      </c>
      <c r="K10" s="729"/>
      <c r="L10" s="29">
        <f>SUM(J10:J18)</f>
        <v>114297.07739999998</v>
      </c>
      <c r="M10" s="28">
        <f>L10/J176</f>
        <v>0.31733950881789702</v>
      </c>
    </row>
    <row r="11" spans="1:13" x14ac:dyDescent="0.2">
      <c r="A11" s="488" t="s">
        <v>447</v>
      </c>
      <c r="B11" s="488" t="s">
        <v>448</v>
      </c>
      <c r="C11" s="488" t="s">
        <v>29</v>
      </c>
      <c r="D11" s="488" t="s">
        <v>449</v>
      </c>
      <c r="E11" s="488" t="s">
        <v>38</v>
      </c>
      <c r="F11" s="488">
        <v>211</v>
      </c>
      <c r="G11" s="488">
        <v>59.87</v>
      </c>
      <c r="H11" s="488">
        <v>77.711259999999996</v>
      </c>
      <c r="I11" s="488">
        <v>12632.57</v>
      </c>
      <c r="J11" s="728">
        <v>16397.075860000001</v>
      </c>
      <c r="K11" s="730" t="s">
        <v>739</v>
      </c>
      <c r="M11" s="28"/>
    </row>
    <row r="12" spans="1:13" x14ac:dyDescent="0.2">
      <c r="A12" s="488" t="s">
        <v>72</v>
      </c>
      <c r="B12" s="488" t="s">
        <v>73</v>
      </c>
      <c r="C12" s="488" t="s">
        <v>24</v>
      </c>
      <c r="D12" s="488" t="s">
        <v>74</v>
      </c>
      <c r="E12" s="488" t="s">
        <v>68</v>
      </c>
      <c r="F12" s="488">
        <v>54</v>
      </c>
      <c r="G12" s="488">
        <v>227.02</v>
      </c>
      <c r="H12" s="488">
        <v>294.67196000000001</v>
      </c>
      <c r="I12" s="488">
        <v>12259.08</v>
      </c>
      <c r="J12" s="728">
        <v>15912.28584</v>
      </c>
      <c r="K12" s="731"/>
      <c r="M12" s="28"/>
    </row>
    <row r="13" spans="1:13" x14ac:dyDescent="0.2">
      <c r="A13" s="488" t="s">
        <v>534</v>
      </c>
      <c r="B13" s="488" t="s">
        <v>535</v>
      </c>
      <c r="C13" s="488" t="s">
        <v>24</v>
      </c>
      <c r="D13" s="488" t="s">
        <v>536</v>
      </c>
      <c r="E13" s="488" t="s">
        <v>38</v>
      </c>
      <c r="F13" s="488">
        <v>15</v>
      </c>
      <c r="G13" s="488">
        <v>803.5</v>
      </c>
      <c r="H13" s="488">
        <v>1042.943</v>
      </c>
      <c r="I13" s="488">
        <v>12052.5</v>
      </c>
      <c r="J13" s="728">
        <v>15644.145</v>
      </c>
      <c r="K13" s="731"/>
      <c r="M13" s="28"/>
    </row>
    <row r="14" spans="1:13" x14ac:dyDescent="0.2">
      <c r="A14" s="488" t="s">
        <v>565</v>
      </c>
      <c r="B14" s="488">
        <v>34</v>
      </c>
      <c r="C14" s="488" t="s">
        <v>24</v>
      </c>
      <c r="D14" s="488" t="s">
        <v>566</v>
      </c>
      <c r="E14" s="488" t="s">
        <v>99</v>
      </c>
      <c r="F14" s="488">
        <v>1</v>
      </c>
      <c r="G14" s="488">
        <v>10353.14</v>
      </c>
      <c r="H14" s="488">
        <v>13438.37572</v>
      </c>
      <c r="I14" s="488">
        <v>10353.14</v>
      </c>
      <c r="J14" s="728">
        <v>13438.37572</v>
      </c>
      <c r="K14" s="731"/>
      <c r="M14" s="28"/>
    </row>
    <row r="15" spans="1:13" x14ac:dyDescent="0.2">
      <c r="A15" s="488" t="s">
        <v>459</v>
      </c>
      <c r="B15" s="488" t="s">
        <v>460</v>
      </c>
      <c r="C15" s="488" t="s">
        <v>24</v>
      </c>
      <c r="D15" s="488" t="s">
        <v>461</v>
      </c>
      <c r="E15" s="488" t="s">
        <v>31</v>
      </c>
      <c r="F15" s="488">
        <v>33</v>
      </c>
      <c r="G15" s="488">
        <v>240.96</v>
      </c>
      <c r="H15" s="488">
        <v>312.76607999999999</v>
      </c>
      <c r="I15" s="488">
        <v>7951.68</v>
      </c>
      <c r="J15" s="728">
        <v>10321.280639999999</v>
      </c>
      <c r="K15" s="731"/>
      <c r="M15" s="28"/>
    </row>
    <row r="16" spans="1:13" x14ac:dyDescent="0.2">
      <c r="A16" s="488" t="s">
        <v>433</v>
      </c>
      <c r="B16" s="488" t="s">
        <v>434</v>
      </c>
      <c r="C16" s="488" t="s">
        <v>24</v>
      </c>
      <c r="D16" s="488" t="s">
        <v>435</v>
      </c>
      <c r="E16" s="488" t="s">
        <v>31</v>
      </c>
      <c r="F16" s="488">
        <v>26</v>
      </c>
      <c r="G16" s="488">
        <v>303.8</v>
      </c>
      <c r="H16" s="488">
        <v>394.33240000000001</v>
      </c>
      <c r="I16" s="488">
        <v>7898.8</v>
      </c>
      <c r="J16" s="728">
        <v>10252.642400000001</v>
      </c>
      <c r="K16" s="731"/>
      <c r="M16" s="28"/>
    </row>
    <row r="17" spans="1:13" x14ac:dyDescent="0.2">
      <c r="A17" s="488" t="s">
        <v>540</v>
      </c>
      <c r="B17" s="488" t="s">
        <v>541</v>
      </c>
      <c r="C17" s="488" t="s">
        <v>24</v>
      </c>
      <c r="D17" s="488" t="s">
        <v>542</v>
      </c>
      <c r="E17" s="488" t="s">
        <v>38</v>
      </c>
      <c r="F17" s="488">
        <v>16</v>
      </c>
      <c r="G17" s="488">
        <v>446.39</v>
      </c>
      <c r="H17" s="488">
        <v>579.41422</v>
      </c>
      <c r="I17" s="488">
        <v>7142.24</v>
      </c>
      <c r="J17" s="728">
        <v>9270.62752</v>
      </c>
      <c r="K17" s="731"/>
      <c r="M17" s="28"/>
    </row>
    <row r="18" spans="1:13" ht="15" thickBot="1" x14ac:dyDescent="0.25">
      <c r="A18" s="488" t="s">
        <v>537</v>
      </c>
      <c r="B18" s="488" t="s">
        <v>538</v>
      </c>
      <c r="C18" s="488" t="s">
        <v>24</v>
      </c>
      <c r="D18" s="488" t="s">
        <v>539</v>
      </c>
      <c r="E18" s="488" t="s">
        <v>38</v>
      </c>
      <c r="F18" s="488">
        <v>11</v>
      </c>
      <c r="G18" s="488">
        <v>446.39</v>
      </c>
      <c r="H18" s="488">
        <v>579.41422</v>
      </c>
      <c r="I18" s="488">
        <v>4910.29</v>
      </c>
      <c r="J18" s="728">
        <v>6373.5564199999999</v>
      </c>
      <c r="K18" s="732" t="s">
        <v>739</v>
      </c>
      <c r="M18" s="28"/>
    </row>
    <row r="19" spans="1:13" x14ac:dyDescent="0.2">
      <c r="A19" s="488" t="s">
        <v>543</v>
      </c>
      <c r="B19" s="488" t="s">
        <v>538</v>
      </c>
      <c r="C19" s="488" t="s">
        <v>24</v>
      </c>
      <c r="D19" s="488" t="s">
        <v>544</v>
      </c>
      <c r="E19" s="488" t="s">
        <v>61</v>
      </c>
      <c r="F19" s="488">
        <v>8</v>
      </c>
      <c r="G19" s="488">
        <v>524.73</v>
      </c>
      <c r="H19" s="488">
        <v>681.09954000000005</v>
      </c>
      <c r="I19" s="488">
        <v>4197.84</v>
      </c>
      <c r="J19" s="728">
        <v>5448.7963200000004</v>
      </c>
      <c r="K19" s="733" t="s">
        <v>740</v>
      </c>
      <c r="L19" s="29">
        <f>SUM(J19:J175)</f>
        <v>72545.931774599972</v>
      </c>
      <c r="M19" s="28">
        <f>L19/J176</f>
        <v>0.20141976400254158</v>
      </c>
    </row>
    <row r="20" spans="1:13" x14ac:dyDescent="0.2">
      <c r="A20" s="488" t="s">
        <v>465</v>
      </c>
      <c r="B20" s="488" t="s">
        <v>466</v>
      </c>
      <c r="C20" s="488" t="s">
        <v>24</v>
      </c>
      <c r="D20" s="488" t="s">
        <v>467</v>
      </c>
      <c r="E20" s="488" t="s">
        <v>68</v>
      </c>
      <c r="F20" s="488">
        <v>2.87</v>
      </c>
      <c r="G20" s="488">
        <v>1322.98</v>
      </c>
      <c r="H20" s="488">
        <v>1717.22804</v>
      </c>
      <c r="I20" s="488">
        <v>3796.9526000000001</v>
      </c>
      <c r="J20" s="728">
        <v>4928.4444748000005</v>
      </c>
      <c r="K20" s="731"/>
    </row>
    <row r="21" spans="1:13" x14ac:dyDescent="0.2">
      <c r="A21" s="488" t="s">
        <v>462</v>
      </c>
      <c r="B21" s="488" t="s">
        <v>463</v>
      </c>
      <c r="C21" s="488" t="s">
        <v>24</v>
      </c>
      <c r="D21" s="488" t="s">
        <v>464</v>
      </c>
      <c r="E21" s="488" t="s">
        <v>31</v>
      </c>
      <c r="F21" s="488">
        <v>10</v>
      </c>
      <c r="G21" s="488">
        <v>266.92</v>
      </c>
      <c r="H21" s="488">
        <v>346.46216000000004</v>
      </c>
      <c r="I21" s="488">
        <v>2669.2000000000003</v>
      </c>
      <c r="J21" s="728">
        <v>3464.6216000000004</v>
      </c>
      <c r="K21" s="731"/>
    </row>
    <row r="22" spans="1:13" x14ac:dyDescent="0.2">
      <c r="A22" s="488" t="s">
        <v>111</v>
      </c>
      <c r="B22" s="488" t="s">
        <v>112</v>
      </c>
      <c r="C22" s="488" t="s">
        <v>29</v>
      </c>
      <c r="D22" s="488" t="s">
        <v>113</v>
      </c>
      <c r="E22" s="488" t="s">
        <v>68</v>
      </c>
      <c r="F22" s="488">
        <v>32.33</v>
      </c>
      <c r="G22" s="488">
        <v>73.260000000000005</v>
      </c>
      <c r="H22" s="488">
        <v>95.091480000000004</v>
      </c>
      <c r="I22" s="488">
        <v>2368.4958000000001</v>
      </c>
      <c r="J22" s="728">
        <v>3074.3075484000001</v>
      </c>
      <c r="K22" s="731"/>
    </row>
    <row r="23" spans="1:13" x14ac:dyDescent="0.2">
      <c r="A23" s="488" t="s">
        <v>120</v>
      </c>
      <c r="B23" s="488" t="s">
        <v>121</v>
      </c>
      <c r="C23" s="488" t="s">
        <v>29</v>
      </c>
      <c r="D23" s="488" t="s">
        <v>122</v>
      </c>
      <c r="E23" s="488" t="s">
        <v>123</v>
      </c>
      <c r="F23" s="488">
        <v>1585</v>
      </c>
      <c r="G23" s="488">
        <v>1.46</v>
      </c>
      <c r="H23" s="488">
        <v>1.8950799999999999</v>
      </c>
      <c r="I23" s="488">
        <v>2314.1</v>
      </c>
      <c r="J23" s="728">
        <v>3003.7017999999998</v>
      </c>
      <c r="K23" s="731"/>
    </row>
    <row r="24" spans="1:13" x14ac:dyDescent="0.2">
      <c r="A24" s="488" t="s">
        <v>450</v>
      </c>
      <c r="B24" s="488" t="s">
        <v>451</v>
      </c>
      <c r="C24" s="488" t="s">
        <v>29</v>
      </c>
      <c r="D24" s="488" t="s">
        <v>452</v>
      </c>
      <c r="E24" s="488" t="s">
        <v>38</v>
      </c>
      <c r="F24" s="488">
        <v>15</v>
      </c>
      <c r="G24" s="488">
        <v>131.28</v>
      </c>
      <c r="H24" s="488">
        <v>170.40144000000001</v>
      </c>
      <c r="I24" s="488">
        <v>1969.2</v>
      </c>
      <c r="J24" s="728">
        <v>2556.0216</v>
      </c>
      <c r="K24" s="731"/>
    </row>
    <row r="25" spans="1:13" x14ac:dyDescent="0.2">
      <c r="A25" s="488" t="s">
        <v>124</v>
      </c>
      <c r="B25" s="488" t="s">
        <v>125</v>
      </c>
      <c r="C25" s="488" t="s">
        <v>24</v>
      </c>
      <c r="D25" s="488" t="s">
        <v>126</v>
      </c>
      <c r="E25" s="488" t="s">
        <v>68</v>
      </c>
      <c r="F25" s="488">
        <v>1.02</v>
      </c>
      <c r="G25" s="488">
        <v>1867.77</v>
      </c>
      <c r="H25" s="488">
        <v>2424.36546</v>
      </c>
      <c r="I25" s="488">
        <v>1905.1254000000001</v>
      </c>
      <c r="J25" s="728">
        <v>2472.8527692000002</v>
      </c>
      <c r="K25" s="731"/>
    </row>
    <row r="26" spans="1:13" x14ac:dyDescent="0.2">
      <c r="A26" s="488" t="s">
        <v>549</v>
      </c>
      <c r="B26" s="488" t="s">
        <v>550</v>
      </c>
      <c r="C26" s="488" t="s">
        <v>24</v>
      </c>
      <c r="D26" s="488" t="s">
        <v>551</v>
      </c>
      <c r="E26" s="488" t="s">
        <v>31</v>
      </c>
      <c r="F26" s="488">
        <v>568</v>
      </c>
      <c r="G26" s="488">
        <v>3.27</v>
      </c>
      <c r="H26" s="488">
        <v>4.2444600000000001</v>
      </c>
      <c r="I26" s="488">
        <v>1857.36</v>
      </c>
      <c r="J26" s="728">
        <v>2410.8532800000003</v>
      </c>
      <c r="K26" s="731"/>
    </row>
    <row r="27" spans="1:13" x14ac:dyDescent="0.2">
      <c r="A27" s="488" t="s">
        <v>470</v>
      </c>
      <c r="B27" s="488" t="s">
        <v>471</v>
      </c>
      <c r="C27" s="488" t="s">
        <v>29</v>
      </c>
      <c r="D27" s="488" t="s">
        <v>472</v>
      </c>
      <c r="E27" s="488" t="s">
        <v>31</v>
      </c>
      <c r="F27" s="488">
        <v>29</v>
      </c>
      <c r="G27" s="488">
        <v>52.95</v>
      </c>
      <c r="H27" s="488">
        <v>68.729100000000003</v>
      </c>
      <c r="I27" s="488">
        <v>1535.5500000000002</v>
      </c>
      <c r="J27" s="728">
        <v>1993.1439</v>
      </c>
      <c r="K27" s="731"/>
    </row>
    <row r="28" spans="1:13" x14ac:dyDescent="0.2">
      <c r="A28" s="488" t="s">
        <v>32</v>
      </c>
      <c r="B28" s="488" t="s">
        <v>33</v>
      </c>
      <c r="C28" s="488" t="s">
        <v>29</v>
      </c>
      <c r="D28" s="488" t="s">
        <v>34</v>
      </c>
      <c r="E28" s="488" t="s">
        <v>31</v>
      </c>
      <c r="F28" s="488">
        <v>17</v>
      </c>
      <c r="G28" s="488">
        <v>82.45</v>
      </c>
      <c r="H28" s="488">
        <v>107.0201</v>
      </c>
      <c r="I28" s="488">
        <v>1401.65</v>
      </c>
      <c r="J28" s="728">
        <v>1819.3416999999999</v>
      </c>
      <c r="K28" s="731"/>
    </row>
    <row r="29" spans="1:13" x14ac:dyDescent="0.2">
      <c r="A29" s="488" t="s">
        <v>453</v>
      </c>
      <c r="B29" s="488" t="s">
        <v>454</v>
      </c>
      <c r="C29" s="488" t="s">
        <v>29</v>
      </c>
      <c r="D29" s="488" t="s">
        <v>455</v>
      </c>
      <c r="E29" s="488" t="s">
        <v>31</v>
      </c>
      <c r="F29" s="488">
        <v>11</v>
      </c>
      <c r="G29" s="488">
        <v>123.87</v>
      </c>
      <c r="H29" s="488">
        <v>160.78326000000001</v>
      </c>
      <c r="I29" s="488">
        <v>1362.5700000000002</v>
      </c>
      <c r="J29" s="728">
        <v>1768.6158600000001</v>
      </c>
      <c r="K29" s="731"/>
    </row>
    <row r="30" spans="1:13" x14ac:dyDescent="0.2">
      <c r="A30" s="488" t="s">
        <v>492</v>
      </c>
      <c r="B30" s="488" t="s">
        <v>493</v>
      </c>
      <c r="C30" s="488" t="s">
        <v>29</v>
      </c>
      <c r="D30" s="488" t="s">
        <v>494</v>
      </c>
      <c r="E30" s="488" t="s">
        <v>31</v>
      </c>
      <c r="F30" s="488">
        <v>2</v>
      </c>
      <c r="G30" s="488">
        <v>674.25</v>
      </c>
      <c r="H30" s="488">
        <v>875.17650000000003</v>
      </c>
      <c r="I30" s="488">
        <v>1348.5</v>
      </c>
      <c r="J30" s="728">
        <v>1750.3530000000001</v>
      </c>
      <c r="K30" s="731"/>
    </row>
    <row r="31" spans="1:13" x14ac:dyDescent="0.2">
      <c r="A31" s="488" t="s">
        <v>378</v>
      </c>
      <c r="B31" s="488" t="s">
        <v>379</v>
      </c>
      <c r="C31" s="488" t="s">
        <v>24</v>
      </c>
      <c r="D31" s="488" t="s">
        <v>380</v>
      </c>
      <c r="E31" s="488" t="s">
        <v>99</v>
      </c>
      <c r="F31" s="488">
        <v>2</v>
      </c>
      <c r="G31" s="488">
        <v>603.04999999999995</v>
      </c>
      <c r="H31" s="488">
        <v>782.75889999999993</v>
      </c>
      <c r="I31" s="488">
        <v>1206.0999999999999</v>
      </c>
      <c r="J31" s="728">
        <v>1565.5177999999999</v>
      </c>
      <c r="K31" s="731"/>
    </row>
    <row r="32" spans="1:13" x14ac:dyDescent="0.2">
      <c r="A32" s="488" t="s">
        <v>75</v>
      </c>
      <c r="B32" s="488" t="s">
        <v>76</v>
      </c>
      <c r="C32" s="488" t="s">
        <v>24</v>
      </c>
      <c r="D32" s="488" t="s">
        <v>77</v>
      </c>
      <c r="E32" s="488" t="s">
        <v>31</v>
      </c>
      <c r="F32" s="488">
        <v>29</v>
      </c>
      <c r="G32" s="488">
        <v>40.619999999999997</v>
      </c>
      <c r="H32" s="488">
        <v>52.724759999999996</v>
      </c>
      <c r="I32" s="488">
        <v>1177.98</v>
      </c>
      <c r="J32" s="728">
        <v>1529.0180399999999</v>
      </c>
      <c r="K32" s="731"/>
    </row>
    <row r="33" spans="1:11" x14ac:dyDescent="0.2">
      <c r="A33" s="488" t="s">
        <v>438</v>
      </c>
      <c r="B33" s="488" t="s">
        <v>439</v>
      </c>
      <c r="C33" s="488" t="s">
        <v>29</v>
      </c>
      <c r="D33" s="488" t="s">
        <v>440</v>
      </c>
      <c r="E33" s="488" t="s">
        <v>31</v>
      </c>
      <c r="F33" s="488">
        <v>39</v>
      </c>
      <c r="G33" s="488">
        <v>27.54</v>
      </c>
      <c r="H33" s="488">
        <v>35.746920000000003</v>
      </c>
      <c r="I33" s="488">
        <v>1074.06</v>
      </c>
      <c r="J33" s="728">
        <v>1394.1298800000002</v>
      </c>
      <c r="K33" s="731"/>
    </row>
    <row r="34" spans="1:11" x14ac:dyDescent="0.2">
      <c r="A34" s="488" t="s">
        <v>473</v>
      </c>
      <c r="B34" s="488" t="s">
        <v>474</v>
      </c>
      <c r="C34" s="488" t="s">
        <v>29</v>
      </c>
      <c r="D34" s="488" t="s">
        <v>475</v>
      </c>
      <c r="E34" s="488" t="s">
        <v>61</v>
      </c>
      <c r="F34" s="488">
        <v>110</v>
      </c>
      <c r="G34" s="488">
        <v>9.02</v>
      </c>
      <c r="H34" s="488">
        <v>11.70796</v>
      </c>
      <c r="I34" s="488">
        <v>992.19999999999993</v>
      </c>
      <c r="J34" s="728">
        <v>1287.8756000000001</v>
      </c>
      <c r="K34" s="731"/>
    </row>
    <row r="35" spans="1:11" x14ac:dyDescent="0.2">
      <c r="A35" s="488" t="s">
        <v>479</v>
      </c>
      <c r="B35" s="488" t="s">
        <v>480</v>
      </c>
      <c r="C35" s="488" t="s">
        <v>29</v>
      </c>
      <c r="D35" s="488" t="s">
        <v>481</v>
      </c>
      <c r="E35" s="488" t="s">
        <v>31</v>
      </c>
      <c r="F35" s="488">
        <v>29</v>
      </c>
      <c r="G35" s="488">
        <v>32.51</v>
      </c>
      <c r="H35" s="488">
        <v>42.197980000000001</v>
      </c>
      <c r="I35" s="488">
        <v>942.79</v>
      </c>
      <c r="J35" s="728">
        <v>1223.7414200000001</v>
      </c>
      <c r="K35" s="731"/>
    </row>
    <row r="36" spans="1:11" x14ac:dyDescent="0.2">
      <c r="A36" s="488" t="s">
        <v>108</v>
      </c>
      <c r="B36" s="488" t="s">
        <v>109</v>
      </c>
      <c r="C36" s="488" t="s">
        <v>29</v>
      </c>
      <c r="D36" s="488" t="s">
        <v>110</v>
      </c>
      <c r="E36" s="488" t="s">
        <v>31</v>
      </c>
      <c r="F36" s="488">
        <v>15</v>
      </c>
      <c r="G36" s="488">
        <v>61.96</v>
      </c>
      <c r="H36" s="488">
        <v>80.424080000000004</v>
      </c>
      <c r="I36" s="488">
        <v>929.4</v>
      </c>
      <c r="J36" s="728">
        <v>1206.3612000000001</v>
      </c>
      <c r="K36" s="731"/>
    </row>
    <row r="37" spans="1:11" x14ac:dyDescent="0.2">
      <c r="A37" s="488" t="s">
        <v>137</v>
      </c>
      <c r="B37" s="488" t="s">
        <v>138</v>
      </c>
      <c r="C37" s="488" t="s">
        <v>29</v>
      </c>
      <c r="D37" s="488" t="s">
        <v>139</v>
      </c>
      <c r="E37" s="488" t="s">
        <v>61</v>
      </c>
      <c r="F37" s="488">
        <v>2</v>
      </c>
      <c r="G37" s="488">
        <v>463.63</v>
      </c>
      <c r="H37" s="488">
        <v>601.79174</v>
      </c>
      <c r="I37" s="488">
        <v>927.26</v>
      </c>
      <c r="J37" s="728">
        <v>1203.58348</v>
      </c>
      <c r="K37" s="731"/>
    </row>
    <row r="38" spans="1:11" x14ac:dyDescent="0.2">
      <c r="A38" s="488" t="s">
        <v>117</v>
      </c>
      <c r="B38" s="488" t="s">
        <v>118</v>
      </c>
      <c r="C38" s="488" t="s">
        <v>29</v>
      </c>
      <c r="D38" s="488" t="s">
        <v>119</v>
      </c>
      <c r="E38" s="488" t="s">
        <v>68</v>
      </c>
      <c r="F38" s="488">
        <v>32.33</v>
      </c>
      <c r="G38" s="488">
        <v>27.97</v>
      </c>
      <c r="H38" s="488">
        <v>36.305059999999997</v>
      </c>
      <c r="I38" s="488">
        <v>904.27009999999996</v>
      </c>
      <c r="J38" s="728">
        <v>1173.7425897999999</v>
      </c>
      <c r="K38" s="731"/>
    </row>
    <row r="39" spans="1:11" x14ac:dyDescent="0.2">
      <c r="A39" s="488" t="s">
        <v>545</v>
      </c>
      <c r="B39" s="488" t="s">
        <v>541</v>
      </c>
      <c r="C39" s="488" t="s">
        <v>24</v>
      </c>
      <c r="D39" s="488" t="s">
        <v>546</v>
      </c>
      <c r="E39" s="488" t="s">
        <v>61</v>
      </c>
      <c r="F39" s="488">
        <v>2</v>
      </c>
      <c r="G39" s="488">
        <v>423.78</v>
      </c>
      <c r="H39" s="488">
        <v>550.06643999999994</v>
      </c>
      <c r="I39" s="488">
        <v>847.56</v>
      </c>
      <c r="J39" s="728">
        <v>1100.1328799999999</v>
      </c>
      <c r="K39" s="731"/>
    </row>
    <row r="40" spans="1:11" x14ac:dyDescent="0.2">
      <c r="A40" s="488" t="s">
        <v>487</v>
      </c>
      <c r="B40" s="488" t="s">
        <v>488</v>
      </c>
      <c r="C40" s="488" t="s">
        <v>29</v>
      </c>
      <c r="D40" s="488" t="s">
        <v>489</v>
      </c>
      <c r="E40" s="488" t="s">
        <v>31</v>
      </c>
      <c r="F40" s="488">
        <v>10</v>
      </c>
      <c r="G40" s="488">
        <v>81.5</v>
      </c>
      <c r="H40" s="488">
        <v>105.78700000000001</v>
      </c>
      <c r="I40" s="488">
        <v>815</v>
      </c>
      <c r="J40" s="728">
        <v>1057.8700000000001</v>
      </c>
      <c r="K40" s="731"/>
    </row>
    <row r="41" spans="1:11" x14ac:dyDescent="0.2">
      <c r="A41" s="488" t="s">
        <v>381</v>
      </c>
      <c r="B41" s="488" t="s">
        <v>382</v>
      </c>
      <c r="C41" s="488" t="s">
        <v>24</v>
      </c>
      <c r="D41" s="488" t="s">
        <v>383</v>
      </c>
      <c r="E41" s="488" t="s">
        <v>26</v>
      </c>
      <c r="F41" s="488">
        <v>2</v>
      </c>
      <c r="G41" s="488">
        <v>395.32</v>
      </c>
      <c r="H41" s="488">
        <v>513.12536</v>
      </c>
      <c r="I41" s="488">
        <v>790.64</v>
      </c>
      <c r="J41" s="728">
        <v>1026.25072</v>
      </c>
      <c r="K41" s="731"/>
    </row>
    <row r="42" spans="1:11" x14ac:dyDescent="0.2">
      <c r="A42" s="488" t="s">
        <v>390</v>
      </c>
      <c r="B42" s="488" t="s">
        <v>391</v>
      </c>
      <c r="C42" s="488" t="s">
        <v>24</v>
      </c>
      <c r="D42" s="488" t="s">
        <v>392</v>
      </c>
      <c r="E42" s="488" t="s">
        <v>26</v>
      </c>
      <c r="F42" s="488">
        <v>2</v>
      </c>
      <c r="G42" s="488">
        <v>395.06</v>
      </c>
      <c r="H42" s="488">
        <v>512.78787999999997</v>
      </c>
      <c r="I42" s="488">
        <v>790.12</v>
      </c>
      <c r="J42" s="728">
        <v>1025.5757599999999</v>
      </c>
      <c r="K42" s="731"/>
    </row>
    <row r="43" spans="1:11" x14ac:dyDescent="0.2">
      <c r="A43" s="488" t="s">
        <v>50</v>
      </c>
      <c r="B43" s="488" t="s">
        <v>51</v>
      </c>
      <c r="C43" s="488" t="s">
        <v>29</v>
      </c>
      <c r="D43" s="488" t="s">
        <v>52</v>
      </c>
      <c r="E43" s="488" t="s">
        <v>31</v>
      </c>
      <c r="F43" s="488">
        <v>39.07</v>
      </c>
      <c r="G43" s="488">
        <v>19.39</v>
      </c>
      <c r="H43" s="488">
        <v>25.168220000000002</v>
      </c>
      <c r="I43" s="488">
        <v>757.56730000000005</v>
      </c>
      <c r="J43" s="728">
        <v>983.32235540000011</v>
      </c>
      <c r="K43" s="731"/>
    </row>
    <row r="44" spans="1:11" x14ac:dyDescent="0.2">
      <c r="A44" s="488" t="s">
        <v>384</v>
      </c>
      <c r="B44" s="488" t="s">
        <v>385</v>
      </c>
      <c r="C44" s="488" t="s">
        <v>24</v>
      </c>
      <c r="D44" s="488" t="s">
        <v>386</v>
      </c>
      <c r="E44" s="488" t="s">
        <v>26</v>
      </c>
      <c r="F44" s="488">
        <v>2</v>
      </c>
      <c r="G44" s="488">
        <v>364.08</v>
      </c>
      <c r="H44" s="488">
        <v>472.57583999999997</v>
      </c>
      <c r="I44" s="488">
        <v>728.16</v>
      </c>
      <c r="J44" s="728">
        <v>945.15167999999994</v>
      </c>
      <c r="K44" s="731"/>
    </row>
    <row r="45" spans="1:11" x14ac:dyDescent="0.2">
      <c r="A45" s="488" t="s">
        <v>500</v>
      </c>
      <c r="B45" s="488" t="s">
        <v>501</v>
      </c>
      <c r="C45" s="488" t="s">
        <v>29</v>
      </c>
      <c r="D45" s="488" t="s">
        <v>502</v>
      </c>
      <c r="E45" s="488" t="s">
        <v>31</v>
      </c>
      <c r="F45" s="488">
        <v>45</v>
      </c>
      <c r="G45" s="488">
        <v>16.12</v>
      </c>
      <c r="H45" s="488">
        <v>20.923760000000001</v>
      </c>
      <c r="I45" s="488">
        <v>725.40000000000009</v>
      </c>
      <c r="J45" s="728">
        <v>941.56920000000002</v>
      </c>
      <c r="K45" s="731"/>
    </row>
    <row r="46" spans="1:11" x14ac:dyDescent="0.2">
      <c r="A46" s="488" t="s">
        <v>299</v>
      </c>
      <c r="B46" s="488" t="s">
        <v>300</v>
      </c>
      <c r="C46" s="488" t="s">
        <v>29</v>
      </c>
      <c r="D46" s="488" t="s">
        <v>301</v>
      </c>
      <c r="E46" s="488" t="s">
        <v>61</v>
      </c>
      <c r="F46" s="488">
        <v>14</v>
      </c>
      <c r="G46" s="488">
        <v>48.17</v>
      </c>
      <c r="H46" s="488">
        <v>62.524659999999997</v>
      </c>
      <c r="I46" s="488">
        <v>674.38</v>
      </c>
      <c r="J46" s="728">
        <v>875.34523999999999</v>
      </c>
      <c r="K46" s="731"/>
    </row>
    <row r="47" spans="1:11" x14ac:dyDescent="0.2">
      <c r="A47" s="488" t="s">
        <v>482</v>
      </c>
      <c r="B47" s="488" t="s">
        <v>483</v>
      </c>
      <c r="C47" s="488" t="s">
        <v>29</v>
      </c>
      <c r="D47" s="488" t="s">
        <v>484</v>
      </c>
      <c r="E47" s="488" t="s">
        <v>31</v>
      </c>
      <c r="F47" s="488">
        <v>10</v>
      </c>
      <c r="G47" s="488">
        <v>64.7</v>
      </c>
      <c r="H47" s="488">
        <v>83.98060000000001</v>
      </c>
      <c r="I47" s="488">
        <v>647</v>
      </c>
      <c r="J47" s="728">
        <v>839.80600000000004</v>
      </c>
      <c r="K47" s="731"/>
    </row>
    <row r="48" spans="1:11" x14ac:dyDescent="0.2">
      <c r="A48" s="488" t="s">
        <v>146</v>
      </c>
      <c r="B48" s="488" t="s">
        <v>147</v>
      </c>
      <c r="C48" s="488" t="s">
        <v>29</v>
      </c>
      <c r="D48" s="488" t="s">
        <v>148</v>
      </c>
      <c r="E48" s="488" t="s">
        <v>61</v>
      </c>
      <c r="F48" s="488">
        <v>2</v>
      </c>
      <c r="G48" s="488">
        <v>321.57</v>
      </c>
      <c r="H48" s="488">
        <v>417.39785999999998</v>
      </c>
      <c r="I48" s="488">
        <v>643.14</v>
      </c>
      <c r="J48" s="728">
        <v>834.79571999999996</v>
      </c>
      <c r="K48" s="731"/>
    </row>
    <row r="49" spans="1:11" x14ac:dyDescent="0.2">
      <c r="A49" s="488" t="s">
        <v>552</v>
      </c>
      <c r="B49" s="488" t="s">
        <v>23</v>
      </c>
      <c r="C49" s="488" t="s">
        <v>24</v>
      </c>
      <c r="D49" s="488" t="s">
        <v>553</v>
      </c>
      <c r="E49" s="488" t="s">
        <v>26</v>
      </c>
      <c r="F49" s="488">
        <v>1</v>
      </c>
      <c r="G49" s="488">
        <v>571.66</v>
      </c>
      <c r="H49" s="488">
        <v>742.01468</v>
      </c>
      <c r="I49" s="488">
        <v>571.66</v>
      </c>
      <c r="J49" s="728">
        <v>742.01468</v>
      </c>
      <c r="K49" s="731"/>
    </row>
    <row r="50" spans="1:11" x14ac:dyDescent="0.2">
      <c r="A50" s="488" t="s">
        <v>22</v>
      </c>
      <c r="B50" s="488" t="s">
        <v>23</v>
      </c>
      <c r="C50" s="488" t="s">
        <v>24</v>
      </c>
      <c r="D50" s="488" t="s">
        <v>25</v>
      </c>
      <c r="E50" s="488" t="s">
        <v>26</v>
      </c>
      <c r="F50" s="488">
        <v>1</v>
      </c>
      <c r="G50" s="488">
        <v>571.66</v>
      </c>
      <c r="H50" s="488">
        <v>742.00468000000001</v>
      </c>
      <c r="I50" s="488">
        <v>571.66</v>
      </c>
      <c r="J50" s="728">
        <v>742.00468000000001</v>
      </c>
      <c r="K50" s="731"/>
    </row>
    <row r="51" spans="1:11" x14ac:dyDescent="0.2">
      <c r="A51" s="488" t="s">
        <v>527</v>
      </c>
      <c r="B51" s="488" t="s">
        <v>528</v>
      </c>
      <c r="C51" s="488" t="s">
        <v>29</v>
      </c>
      <c r="D51" s="488" t="s">
        <v>529</v>
      </c>
      <c r="E51" s="488" t="s">
        <v>31</v>
      </c>
      <c r="F51" s="488">
        <v>45</v>
      </c>
      <c r="G51" s="488">
        <v>12.48</v>
      </c>
      <c r="H51" s="488">
        <v>16.19904</v>
      </c>
      <c r="I51" s="488">
        <v>561.6</v>
      </c>
      <c r="J51" s="728">
        <v>728.95680000000004</v>
      </c>
      <c r="K51" s="731"/>
    </row>
    <row r="52" spans="1:11" x14ac:dyDescent="0.2">
      <c r="A52" s="488" t="s">
        <v>369</v>
      </c>
      <c r="B52" s="488" t="s">
        <v>370</v>
      </c>
      <c r="C52" s="488" t="s">
        <v>29</v>
      </c>
      <c r="D52" s="488" t="s">
        <v>371</v>
      </c>
      <c r="E52" s="488" t="s">
        <v>61</v>
      </c>
      <c r="F52" s="488">
        <v>2</v>
      </c>
      <c r="G52" s="488">
        <v>263.8</v>
      </c>
      <c r="H52" s="488">
        <v>342.41239999999999</v>
      </c>
      <c r="I52" s="488">
        <v>527.6</v>
      </c>
      <c r="J52" s="728">
        <v>684.82479999999998</v>
      </c>
      <c r="K52" s="731"/>
    </row>
    <row r="53" spans="1:11" x14ac:dyDescent="0.2">
      <c r="A53" s="488" t="s">
        <v>27</v>
      </c>
      <c r="B53" s="488" t="s">
        <v>28</v>
      </c>
      <c r="C53" s="488" t="s">
        <v>29</v>
      </c>
      <c r="D53" s="488" t="s">
        <v>30</v>
      </c>
      <c r="E53" s="488" t="s">
        <v>31</v>
      </c>
      <c r="F53" s="488">
        <v>2</v>
      </c>
      <c r="G53" s="488">
        <v>250</v>
      </c>
      <c r="H53" s="488">
        <v>324.5</v>
      </c>
      <c r="I53" s="488">
        <v>500</v>
      </c>
      <c r="J53" s="728">
        <v>649</v>
      </c>
      <c r="K53" s="731"/>
    </row>
    <row r="54" spans="1:11" x14ac:dyDescent="0.2">
      <c r="A54" s="488" t="s">
        <v>387</v>
      </c>
      <c r="B54" s="488" t="s">
        <v>388</v>
      </c>
      <c r="C54" s="488" t="s">
        <v>24</v>
      </c>
      <c r="D54" s="488" t="s">
        <v>389</v>
      </c>
      <c r="E54" s="488" t="s">
        <v>31</v>
      </c>
      <c r="F54" s="488">
        <v>1</v>
      </c>
      <c r="G54" s="488">
        <v>499.88</v>
      </c>
      <c r="H54" s="488">
        <v>648.84424000000001</v>
      </c>
      <c r="I54" s="488">
        <v>499.88</v>
      </c>
      <c r="J54" s="728">
        <v>648.84424000000001</v>
      </c>
      <c r="K54" s="731"/>
    </row>
    <row r="55" spans="1:11" x14ac:dyDescent="0.2">
      <c r="A55" s="488" t="s">
        <v>102</v>
      </c>
      <c r="B55" s="488" t="s">
        <v>103</v>
      </c>
      <c r="C55" s="488" t="s">
        <v>29</v>
      </c>
      <c r="D55" s="488" t="s">
        <v>104</v>
      </c>
      <c r="E55" s="488" t="s">
        <v>68</v>
      </c>
      <c r="F55" s="975">
        <v>6.6989999999999998</v>
      </c>
      <c r="G55" s="488">
        <v>73.3</v>
      </c>
      <c r="H55" s="488">
        <v>95.1434</v>
      </c>
      <c r="I55" s="488">
        <v>491.11</v>
      </c>
      <c r="J55" s="728">
        <v>637.46078</v>
      </c>
      <c r="K55" s="731"/>
    </row>
    <row r="56" spans="1:11" x14ac:dyDescent="0.2">
      <c r="A56" s="488" t="s">
        <v>503</v>
      </c>
      <c r="B56" s="488" t="s">
        <v>504</v>
      </c>
      <c r="C56" s="488" t="s">
        <v>29</v>
      </c>
      <c r="D56" s="488" t="s">
        <v>505</v>
      </c>
      <c r="E56" s="488" t="s">
        <v>31</v>
      </c>
      <c r="F56" s="488">
        <v>45</v>
      </c>
      <c r="G56" s="488">
        <v>10.08</v>
      </c>
      <c r="H56" s="488">
        <v>13.08384</v>
      </c>
      <c r="I56" s="488">
        <v>453.6</v>
      </c>
      <c r="J56" s="728">
        <v>588.77279999999996</v>
      </c>
      <c r="K56" s="731"/>
    </row>
    <row r="57" spans="1:11" x14ac:dyDescent="0.2">
      <c r="A57" s="488" t="s">
        <v>105</v>
      </c>
      <c r="B57" s="488" t="s">
        <v>106</v>
      </c>
      <c r="C57" s="488" t="s">
        <v>29</v>
      </c>
      <c r="D57" s="488" t="s">
        <v>107</v>
      </c>
      <c r="E57" s="488" t="s">
        <v>31</v>
      </c>
      <c r="F57" s="488">
        <v>12.17</v>
      </c>
      <c r="G57" s="488">
        <v>29.11</v>
      </c>
      <c r="H57" s="488">
        <v>37.784779999999998</v>
      </c>
      <c r="I57" s="488">
        <v>354.26869999999997</v>
      </c>
      <c r="J57" s="728">
        <v>459.84077259999998</v>
      </c>
      <c r="K57" s="731"/>
    </row>
    <row r="58" spans="1:11" x14ac:dyDescent="0.2">
      <c r="A58" s="488" t="s">
        <v>396</v>
      </c>
      <c r="B58" s="488" t="s">
        <v>397</v>
      </c>
      <c r="C58" s="488" t="s">
        <v>24</v>
      </c>
      <c r="D58" s="488" t="s">
        <v>398</v>
      </c>
      <c r="E58" s="488" t="s">
        <v>26</v>
      </c>
      <c r="F58" s="488">
        <v>2</v>
      </c>
      <c r="G58" s="488">
        <v>175.27</v>
      </c>
      <c r="H58" s="488">
        <v>227.50046</v>
      </c>
      <c r="I58" s="488">
        <v>350.54</v>
      </c>
      <c r="J58" s="728">
        <v>455.00092000000001</v>
      </c>
      <c r="K58" s="731"/>
    </row>
    <row r="59" spans="1:11" x14ac:dyDescent="0.2">
      <c r="A59" s="488" t="s">
        <v>393</v>
      </c>
      <c r="B59" s="488" t="s">
        <v>394</v>
      </c>
      <c r="C59" s="488" t="s">
        <v>24</v>
      </c>
      <c r="D59" s="488" t="s">
        <v>395</v>
      </c>
      <c r="E59" s="488" t="s">
        <v>26</v>
      </c>
      <c r="F59" s="488">
        <v>2</v>
      </c>
      <c r="G59" s="488">
        <v>172.52</v>
      </c>
      <c r="H59" s="488">
        <v>223.93096000000003</v>
      </c>
      <c r="I59" s="488">
        <v>345.04</v>
      </c>
      <c r="J59" s="728">
        <v>447.86192000000005</v>
      </c>
      <c r="K59" s="731"/>
    </row>
    <row r="60" spans="1:11" x14ac:dyDescent="0.2">
      <c r="A60" s="488" t="s">
        <v>78</v>
      </c>
      <c r="B60" s="488" t="s">
        <v>79</v>
      </c>
      <c r="C60" s="488" t="s">
        <v>24</v>
      </c>
      <c r="D60" s="488" t="s">
        <v>80</v>
      </c>
      <c r="E60" s="488" t="s">
        <v>31</v>
      </c>
      <c r="F60" s="488">
        <v>15</v>
      </c>
      <c r="G60" s="488">
        <v>21.84</v>
      </c>
      <c r="H60" s="488">
        <v>28.348320000000001</v>
      </c>
      <c r="I60" s="488">
        <v>327.60000000000002</v>
      </c>
      <c r="J60" s="728">
        <v>425.22480000000002</v>
      </c>
      <c r="K60" s="731"/>
    </row>
    <row r="61" spans="1:11" x14ac:dyDescent="0.2">
      <c r="A61" s="488" t="s">
        <v>401</v>
      </c>
      <c r="B61" s="488" t="s">
        <v>402</v>
      </c>
      <c r="C61" s="488" t="s">
        <v>29</v>
      </c>
      <c r="D61" s="488" t="s">
        <v>403</v>
      </c>
      <c r="E61" s="488" t="s">
        <v>61</v>
      </c>
      <c r="F61" s="488">
        <v>2</v>
      </c>
      <c r="G61" s="488">
        <v>143.1</v>
      </c>
      <c r="H61" s="488">
        <v>185.74379999999999</v>
      </c>
      <c r="I61" s="488">
        <v>286.2</v>
      </c>
      <c r="J61" s="728">
        <v>371.48759999999999</v>
      </c>
      <c r="K61" s="731"/>
    </row>
    <row r="62" spans="1:11" x14ac:dyDescent="0.2">
      <c r="A62" s="488" t="s">
        <v>263</v>
      </c>
      <c r="B62" s="488" t="s">
        <v>264</v>
      </c>
      <c r="C62" s="488" t="s">
        <v>29</v>
      </c>
      <c r="D62" s="488" t="s">
        <v>265</v>
      </c>
      <c r="E62" s="488" t="s">
        <v>38</v>
      </c>
      <c r="F62" s="488">
        <v>12</v>
      </c>
      <c r="G62" s="488">
        <v>23.69</v>
      </c>
      <c r="H62" s="488">
        <v>30.74962</v>
      </c>
      <c r="I62" s="488">
        <v>284.28000000000003</v>
      </c>
      <c r="J62" s="728">
        <v>368.99544000000003</v>
      </c>
      <c r="K62" s="731"/>
    </row>
    <row r="63" spans="1:11" x14ac:dyDescent="0.2">
      <c r="A63" s="488" t="s">
        <v>524</v>
      </c>
      <c r="B63" s="488" t="s">
        <v>525</v>
      </c>
      <c r="C63" s="488" t="s">
        <v>24</v>
      </c>
      <c r="D63" s="488" t="s">
        <v>526</v>
      </c>
      <c r="E63" s="488" t="s">
        <v>31</v>
      </c>
      <c r="F63" s="488">
        <v>6</v>
      </c>
      <c r="G63" s="488">
        <v>45.72</v>
      </c>
      <c r="H63" s="488">
        <v>59.344560000000001</v>
      </c>
      <c r="I63" s="488">
        <v>274.32</v>
      </c>
      <c r="J63" s="728">
        <v>356.06736000000001</v>
      </c>
      <c r="K63" s="731"/>
    </row>
    <row r="64" spans="1:11" x14ac:dyDescent="0.2">
      <c r="A64" s="488" t="s">
        <v>308</v>
      </c>
      <c r="B64" s="488" t="s">
        <v>309</v>
      </c>
      <c r="C64" s="488" t="s">
        <v>29</v>
      </c>
      <c r="D64" s="488" t="s">
        <v>310</v>
      </c>
      <c r="E64" s="488" t="s">
        <v>61</v>
      </c>
      <c r="F64" s="488">
        <v>8</v>
      </c>
      <c r="G64" s="488">
        <v>33.29</v>
      </c>
      <c r="H64" s="488">
        <v>43.210419999999999</v>
      </c>
      <c r="I64" s="488">
        <v>266.32</v>
      </c>
      <c r="J64" s="728">
        <v>345.68335999999999</v>
      </c>
      <c r="K64" s="731"/>
    </row>
    <row r="65" spans="1:11" x14ac:dyDescent="0.2">
      <c r="A65" s="488" t="s">
        <v>143</v>
      </c>
      <c r="B65" s="488" t="s">
        <v>144</v>
      </c>
      <c r="C65" s="488" t="s">
        <v>24</v>
      </c>
      <c r="D65" s="488" t="s">
        <v>145</v>
      </c>
      <c r="E65" s="488" t="s">
        <v>61</v>
      </c>
      <c r="F65" s="488">
        <v>2</v>
      </c>
      <c r="G65" s="488">
        <v>125.43</v>
      </c>
      <c r="H65" s="488">
        <v>162.80814000000001</v>
      </c>
      <c r="I65" s="488">
        <v>250.86</v>
      </c>
      <c r="J65" s="728">
        <v>325.61628000000002</v>
      </c>
      <c r="K65" s="731"/>
    </row>
    <row r="66" spans="1:11" x14ac:dyDescent="0.2">
      <c r="A66" s="488" t="s">
        <v>154</v>
      </c>
      <c r="B66" s="488" t="s">
        <v>155</v>
      </c>
      <c r="C66" s="488" t="s">
        <v>29</v>
      </c>
      <c r="D66" s="488" t="s">
        <v>156</v>
      </c>
      <c r="E66" s="488" t="s">
        <v>38</v>
      </c>
      <c r="F66" s="488">
        <v>24</v>
      </c>
      <c r="G66" s="488">
        <v>10.39</v>
      </c>
      <c r="H66" s="488">
        <v>13.486220000000001</v>
      </c>
      <c r="I66" s="488">
        <v>249.36</v>
      </c>
      <c r="J66" s="728">
        <v>323.66928000000001</v>
      </c>
      <c r="K66" s="731"/>
    </row>
    <row r="67" spans="1:11" x14ac:dyDescent="0.2">
      <c r="A67" s="488" t="s">
        <v>317</v>
      </c>
      <c r="B67" s="488" t="s">
        <v>318</v>
      </c>
      <c r="C67" s="488" t="s">
        <v>29</v>
      </c>
      <c r="D67" s="488" t="s">
        <v>319</v>
      </c>
      <c r="E67" s="488" t="s">
        <v>61</v>
      </c>
      <c r="F67" s="488">
        <v>14</v>
      </c>
      <c r="G67" s="488">
        <v>17.420000000000002</v>
      </c>
      <c r="H67" s="488">
        <v>22.611160000000002</v>
      </c>
      <c r="I67" s="488">
        <v>243.88000000000002</v>
      </c>
      <c r="J67" s="728">
        <v>316.55624</v>
      </c>
      <c r="K67" s="731"/>
    </row>
    <row r="68" spans="1:11" x14ac:dyDescent="0.2">
      <c r="A68" s="488" t="s">
        <v>441</v>
      </c>
      <c r="B68" s="488" t="s">
        <v>442</v>
      </c>
      <c r="C68" s="488" t="s">
        <v>29</v>
      </c>
      <c r="D68" s="488" t="s">
        <v>443</v>
      </c>
      <c r="E68" s="488" t="s">
        <v>38</v>
      </c>
      <c r="F68" s="488">
        <v>2</v>
      </c>
      <c r="G68" s="488">
        <v>114.69</v>
      </c>
      <c r="H68" s="488">
        <v>148.86761999999999</v>
      </c>
      <c r="I68" s="488">
        <v>229.38</v>
      </c>
      <c r="J68" s="728">
        <v>297.73523999999998</v>
      </c>
      <c r="K68" s="731"/>
    </row>
    <row r="69" spans="1:11" x14ac:dyDescent="0.2">
      <c r="A69" s="488" t="s">
        <v>35</v>
      </c>
      <c r="B69" s="488" t="s">
        <v>36</v>
      </c>
      <c r="C69" s="488" t="s">
        <v>29</v>
      </c>
      <c r="D69" s="488" t="s">
        <v>37</v>
      </c>
      <c r="E69" s="488" t="s">
        <v>38</v>
      </c>
      <c r="F69" s="488">
        <v>100</v>
      </c>
      <c r="G69" s="488">
        <v>2.15</v>
      </c>
      <c r="H69" s="488">
        <v>2.7906999999999997</v>
      </c>
      <c r="I69" s="488">
        <v>215</v>
      </c>
      <c r="J69" s="728">
        <v>279</v>
      </c>
      <c r="K69" s="731"/>
    </row>
    <row r="70" spans="1:11" x14ac:dyDescent="0.2">
      <c r="A70" s="488" t="s">
        <v>563</v>
      </c>
      <c r="B70" s="488" t="s">
        <v>73</v>
      </c>
      <c r="C70" s="488" t="s">
        <v>24</v>
      </c>
      <c r="D70" s="488" t="s">
        <v>564</v>
      </c>
      <c r="E70" s="488" t="s">
        <v>99</v>
      </c>
      <c r="F70" s="488">
        <v>1</v>
      </c>
      <c r="G70" s="488">
        <v>200</v>
      </c>
      <c r="H70" s="488">
        <v>259.60000000000002</v>
      </c>
      <c r="I70" s="488">
        <v>200</v>
      </c>
      <c r="J70" s="728">
        <v>259.60000000000002</v>
      </c>
      <c r="K70" s="731"/>
    </row>
    <row r="71" spans="1:11" x14ac:dyDescent="0.2">
      <c r="A71" s="488" t="s">
        <v>260</v>
      </c>
      <c r="B71" s="488" t="s">
        <v>261</v>
      </c>
      <c r="C71" s="488" t="s">
        <v>29</v>
      </c>
      <c r="D71" s="488" t="s">
        <v>262</v>
      </c>
      <c r="E71" s="488" t="s">
        <v>38</v>
      </c>
      <c r="F71" s="488">
        <v>6</v>
      </c>
      <c r="G71" s="488">
        <v>32.96</v>
      </c>
      <c r="H71" s="488">
        <v>42.782080000000001</v>
      </c>
      <c r="I71" s="488">
        <v>197.76</v>
      </c>
      <c r="J71" s="728">
        <v>256.69247999999999</v>
      </c>
      <c r="K71" s="731"/>
    </row>
    <row r="72" spans="1:11" x14ac:dyDescent="0.2">
      <c r="A72" s="488" t="s">
        <v>56</v>
      </c>
      <c r="B72" s="488" t="s">
        <v>51</v>
      </c>
      <c r="C72" s="488" t="s">
        <v>29</v>
      </c>
      <c r="D72" s="488" t="s">
        <v>57</v>
      </c>
      <c r="E72" s="488" t="s">
        <v>31</v>
      </c>
      <c r="F72" s="488">
        <v>10</v>
      </c>
      <c r="G72" s="488">
        <v>19.39</v>
      </c>
      <c r="H72" s="488">
        <v>25.168220000000002</v>
      </c>
      <c r="I72" s="488">
        <v>193.9</v>
      </c>
      <c r="J72" s="728">
        <v>251.68220000000002</v>
      </c>
      <c r="K72" s="731"/>
    </row>
    <row r="73" spans="1:11" x14ac:dyDescent="0.2">
      <c r="A73" s="488" t="s">
        <v>421</v>
      </c>
      <c r="B73" s="488" t="s">
        <v>422</v>
      </c>
      <c r="C73" s="488" t="s">
        <v>29</v>
      </c>
      <c r="D73" s="488" t="s">
        <v>423</v>
      </c>
      <c r="E73" s="488" t="s">
        <v>31</v>
      </c>
      <c r="F73" s="488">
        <v>8</v>
      </c>
      <c r="G73" s="488">
        <v>22.43</v>
      </c>
      <c r="H73" s="488">
        <v>29.114139999999999</v>
      </c>
      <c r="I73" s="488">
        <v>179.44</v>
      </c>
      <c r="J73" s="728">
        <v>232.91311999999999</v>
      </c>
      <c r="K73" s="731"/>
    </row>
    <row r="74" spans="1:11" x14ac:dyDescent="0.2">
      <c r="A74" s="488" t="s">
        <v>432</v>
      </c>
      <c r="B74" s="488" t="s">
        <v>422</v>
      </c>
      <c r="C74" s="488" t="s">
        <v>29</v>
      </c>
      <c r="D74" s="488" t="s">
        <v>423</v>
      </c>
      <c r="E74" s="488" t="s">
        <v>31</v>
      </c>
      <c r="F74" s="488">
        <v>8</v>
      </c>
      <c r="G74" s="488">
        <v>22.43</v>
      </c>
      <c r="H74" s="488">
        <v>29.114139999999999</v>
      </c>
      <c r="I74" s="488">
        <v>179.44</v>
      </c>
      <c r="J74" s="728">
        <v>232.91311999999999</v>
      </c>
      <c r="K74" s="731"/>
    </row>
    <row r="75" spans="1:11" x14ac:dyDescent="0.2">
      <c r="A75" s="488" t="s">
        <v>509</v>
      </c>
      <c r="B75" s="488" t="s">
        <v>510</v>
      </c>
      <c r="C75" s="488" t="s">
        <v>29</v>
      </c>
      <c r="D75" s="488" t="s">
        <v>511</v>
      </c>
      <c r="E75" s="488" t="s">
        <v>31</v>
      </c>
      <c r="F75" s="488">
        <v>10</v>
      </c>
      <c r="G75" s="488">
        <v>16.96</v>
      </c>
      <c r="H75" s="488">
        <v>22.01408</v>
      </c>
      <c r="I75" s="488">
        <v>169.60000000000002</v>
      </c>
      <c r="J75" s="728">
        <v>220.14080000000001</v>
      </c>
      <c r="K75" s="731"/>
    </row>
    <row r="76" spans="1:11" x14ac:dyDescent="0.2">
      <c r="A76" s="488" t="s">
        <v>343</v>
      </c>
      <c r="B76" s="488" t="s">
        <v>344</v>
      </c>
      <c r="C76" s="488" t="s">
        <v>29</v>
      </c>
      <c r="D76" s="488" t="s">
        <v>345</v>
      </c>
      <c r="E76" s="488" t="s">
        <v>61</v>
      </c>
      <c r="F76" s="488">
        <v>3</v>
      </c>
      <c r="G76" s="488">
        <v>49.48</v>
      </c>
      <c r="H76" s="488">
        <v>64.225039999999993</v>
      </c>
      <c r="I76" s="488">
        <v>148.44</v>
      </c>
      <c r="J76" s="728">
        <v>192.67511999999999</v>
      </c>
      <c r="K76" s="731"/>
    </row>
    <row r="77" spans="1:11" x14ac:dyDescent="0.2">
      <c r="A77" s="488" t="s">
        <v>140</v>
      </c>
      <c r="B77" s="488" t="s">
        <v>141</v>
      </c>
      <c r="C77" s="488" t="s">
        <v>29</v>
      </c>
      <c r="D77" s="488" t="s">
        <v>142</v>
      </c>
      <c r="E77" s="488" t="s">
        <v>38</v>
      </c>
      <c r="F77" s="488">
        <v>2.2000000000000002</v>
      </c>
      <c r="G77" s="488">
        <v>66.8</v>
      </c>
      <c r="H77" s="488">
        <v>86.706400000000002</v>
      </c>
      <c r="I77" s="488">
        <v>146.96</v>
      </c>
      <c r="J77" s="728">
        <v>190.75408000000002</v>
      </c>
      <c r="K77" s="731"/>
    </row>
    <row r="78" spans="1:11" x14ac:dyDescent="0.2">
      <c r="A78" s="488" t="s">
        <v>476</v>
      </c>
      <c r="B78" s="488" t="s">
        <v>477</v>
      </c>
      <c r="C78" s="488" t="s">
        <v>29</v>
      </c>
      <c r="D78" s="488" t="s">
        <v>478</v>
      </c>
      <c r="E78" s="488" t="s">
        <v>38</v>
      </c>
      <c r="F78" s="488">
        <v>29</v>
      </c>
      <c r="G78" s="488">
        <v>4.87</v>
      </c>
      <c r="H78" s="488">
        <v>6.3212600000000005</v>
      </c>
      <c r="I78" s="488">
        <v>141.22999999999999</v>
      </c>
      <c r="J78" s="728">
        <v>183.31654</v>
      </c>
      <c r="K78" s="731"/>
    </row>
    <row r="79" spans="1:11" x14ac:dyDescent="0.2">
      <c r="A79" s="488" t="s">
        <v>335</v>
      </c>
      <c r="B79" s="488" t="s">
        <v>336</v>
      </c>
      <c r="C79" s="488" t="s">
        <v>29</v>
      </c>
      <c r="D79" s="488" t="s">
        <v>337</v>
      </c>
      <c r="E79" s="488" t="s">
        <v>61</v>
      </c>
      <c r="F79" s="488">
        <v>2</v>
      </c>
      <c r="G79" s="488">
        <v>64.62</v>
      </c>
      <c r="H79" s="488">
        <v>83.876760000000004</v>
      </c>
      <c r="I79" s="488">
        <v>129.24</v>
      </c>
      <c r="J79" s="728">
        <v>167.75352000000001</v>
      </c>
      <c r="K79" s="731"/>
    </row>
    <row r="80" spans="1:11" x14ac:dyDescent="0.2">
      <c r="A80" s="488" t="s">
        <v>352</v>
      </c>
      <c r="B80" s="488" t="s">
        <v>336</v>
      </c>
      <c r="C80" s="488" t="s">
        <v>29</v>
      </c>
      <c r="D80" s="488" t="s">
        <v>337</v>
      </c>
      <c r="E80" s="488" t="s">
        <v>61</v>
      </c>
      <c r="F80" s="488">
        <v>2</v>
      </c>
      <c r="G80" s="488">
        <v>64.62</v>
      </c>
      <c r="H80" s="488">
        <v>83.876760000000004</v>
      </c>
      <c r="I80" s="488">
        <v>129.24</v>
      </c>
      <c r="J80" s="728">
        <v>167.75352000000001</v>
      </c>
      <c r="K80" s="731"/>
    </row>
    <row r="81" spans="1:11" x14ac:dyDescent="0.2">
      <c r="A81" s="488" t="s">
        <v>132</v>
      </c>
      <c r="B81" s="488" t="s">
        <v>133</v>
      </c>
      <c r="C81" s="488" t="s">
        <v>29</v>
      </c>
      <c r="D81" s="488" t="s">
        <v>134</v>
      </c>
      <c r="E81" s="488" t="s">
        <v>31</v>
      </c>
      <c r="F81" s="488">
        <v>2</v>
      </c>
      <c r="G81" s="488">
        <v>60.77</v>
      </c>
      <c r="H81" s="488">
        <v>78.879459999999995</v>
      </c>
      <c r="I81" s="488">
        <v>121.54</v>
      </c>
      <c r="J81" s="728">
        <v>157.75891999999999</v>
      </c>
      <c r="K81" s="731"/>
    </row>
    <row r="82" spans="1:11" x14ac:dyDescent="0.2">
      <c r="A82" s="488" t="s">
        <v>311</v>
      </c>
      <c r="B82" s="488" t="s">
        <v>312</v>
      </c>
      <c r="C82" s="488" t="s">
        <v>29</v>
      </c>
      <c r="D82" s="488" t="s">
        <v>313</v>
      </c>
      <c r="E82" s="488" t="s">
        <v>61</v>
      </c>
      <c r="F82" s="488">
        <v>3</v>
      </c>
      <c r="G82" s="488">
        <v>40.409999999999997</v>
      </c>
      <c r="H82" s="488">
        <v>52.452179999999998</v>
      </c>
      <c r="I82" s="488">
        <v>121.22999999999999</v>
      </c>
      <c r="J82" s="728">
        <v>157.35654</v>
      </c>
      <c r="K82" s="731"/>
    </row>
    <row r="83" spans="1:11" x14ac:dyDescent="0.2">
      <c r="A83" s="488" t="s">
        <v>114</v>
      </c>
      <c r="B83" s="488" t="s">
        <v>115</v>
      </c>
      <c r="C83" s="488" t="s">
        <v>29</v>
      </c>
      <c r="D83" s="488" t="s">
        <v>116</v>
      </c>
      <c r="E83" s="488" t="s">
        <v>68</v>
      </c>
      <c r="F83" s="488">
        <v>2.6</v>
      </c>
      <c r="G83" s="488">
        <v>44.44</v>
      </c>
      <c r="H83" s="488">
        <v>57.683119999999995</v>
      </c>
      <c r="I83" s="488">
        <v>115.544</v>
      </c>
      <c r="J83" s="728">
        <v>149.976112</v>
      </c>
      <c r="K83" s="731"/>
    </row>
    <row r="84" spans="1:11" x14ac:dyDescent="0.2">
      <c r="A84" s="488" t="s">
        <v>266</v>
      </c>
      <c r="B84" s="488" t="s">
        <v>267</v>
      </c>
      <c r="C84" s="488" t="s">
        <v>29</v>
      </c>
      <c r="D84" s="488" t="s">
        <v>268</v>
      </c>
      <c r="E84" s="488" t="s">
        <v>38</v>
      </c>
      <c r="F84" s="488">
        <v>6</v>
      </c>
      <c r="G84" s="488">
        <v>18.329999999999998</v>
      </c>
      <c r="H84" s="488">
        <v>23.792339999999996</v>
      </c>
      <c r="I84" s="488">
        <v>109.97999999999999</v>
      </c>
      <c r="J84" s="728">
        <v>142.75403999999997</v>
      </c>
      <c r="K84" s="731"/>
    </row>
    <row r="85" spans="1:11" x14ac:dyDescent="0.2">
      <c r="A85" s="488" t="s">
        <v>356</v>
      </c>
      <c r="B85" s="488" t="s">
        <v>357</v>
      </c>
      <c r="C85" s="488" t="s">
        <v>29</v>
      </c>
      <c r="D85" s="488" t="s">
        <v>358</v>
      </c>
      <c r="E85" s="488" t="s">
        <v>61</v>
      </c>
      <c r="F85" s="488">
        <v>30</v>
      </c>
      <c r="G85" s="488">
        <v>3.65</v>
      </c>
      <c r="H85" s="488">
        <v>4.7377000000000002</v>
      </c>
      <c r="I85" s="488">
        <v>109.5</v>
      </c>
      <c r="J85" s="728">
        <v>142.131</v>
      </c>
      <c r="K85" s="731"/>
    </row>
    <row r="86" spans="1:11" x14ac:dyDescent="0.2">
      <c r="A86" s="488" t="s">
        <v>512</v>
      </c>
      <c r="B86" s="488" t="s">
        <v>513</v>
      </c>
      <c r="C86" s="488" t="s">
        <v>29</v>
      </c>
      <c r="D86" s="488" t="s">
        <v>514</v>
      </c>
      <c r="E86" s="488" t="s">
        <v>31</v>
      </c>
      <c r="F86" s="488">
        <v>10</v>
      </c>
      <c r="G86" s="488">
        <v>10.94</v>
      </c>
      <c r="H86" s="488">
        <v>14.200119999999998</v>
      </c>
      <c r="I86" s="488">
        <v>109.39999999999999</v>
      </c>
      <c r="J86" s="728">
        <v>142.00119999999998</v>
      </c>
      <c r="K86" s="731"/>
    </row>
    <row r="87" spans="1:11" x14ac:dyDescent="0.2">
      <c r="A87" s="488" t="s">
        <v>404</v>
      </c>
      <c r="B87" s="488" t="s">
        <v>405</v>
      </c>
      <c r="C87" s="488" t="s">
        <v>24</v>
      </c>
      <c r="D87" s="488" t="s">
        <v>406</v>
      </c>
      <c r="E87" s="488" t="s">
        <v>61</v>
      </c>
      <c r="F87" s="488">
        <v>2</v>
      </c>
      <c r="G87" s="488">
        <v>51.66</v>
      </c>
      <c r="H87" s="488">
        <v>67.054679999999991</v>
      </c>
      <c r="I87" s="488">
        <v>103.32</v>
      </c>
      <c r="J87" s="728">
        <v>134.10935999999998</v>
      </c>
      <c r="K87" s="731"/>
    </row>
    <row r="88" spans="1:11" x14ac:dyDescent="0.2">
      <c r="A88" s="488" t="s">
        <v>272</v>
      </c>
      <c r="B88" s="488" t="s">
        <v>273</v>
      </c>
      <c r="C88" s="488" t="s">
        <v>29</v>
      </c>
      <c r="D88" s="488" t="s">
        <v>274</v>
      </c>
      <c r="E88" s="488" t="s">
        <v>61</v>
      </c>
      <c r="F88" s="488">
        <v>4</v>
      </c>
      <c r="G88" s="488">
        <v>25.52</v>
      </c>
      <c r="H88" s="488">
        <v>33.124960000000002</v>
      </c>
      <c r="I88" s="488">
        <v>102.08</v>
      </c>
      <c r="J88" s="728">
        <v>132.49984000000001</v>
      </c>
      <c r="K88" s="731"/>
    </row>
    <row r="89" spans="1:11" x14ac:dyDescent="0.2">
      <c r="A89" s="488" t="s">
        <v>413</v>
      </c>
      <c r="B89" s="488" t="s">
        <v>414</v>
      </c>
      <c r="C89" s="488" t="s">
        <v>29</v>
      </c>
      <c r="D89" s="488" t="s">
        <v>415</v>
      </c>
      <c r="E89" s="488" t="s">
        <v>38</v>
      </c>
      <c r="F89" s="488">
        <v>6</v>
      </c>
      <c r="G89" s="488">
        <v>16.46</v>
      </c>
      <c r="H89" s="488">
        <v>21.365079999999999</v>
      </c>
      <c r="I89" s="488">
        <v>98.76</v>
      </c>
      <c r="J89" s="728">
        <v>128.19047999999998</v>
      </c>
      <c r="K89" s="731"/>
    </row>
    <row r="90" spans="1:11" x14ac:dyDescent="0.2">
      <c r="A90" s="488" t="s">
        <v>65</v>
      </c>
      <c r="B90" s="488" t="s">
        <v>66</v>
      </c>
      <c r="C90" s="488" t="s">
        <v>29</v>
      </c>
      <c r="D90" s="488" t="s">
        <v>67</v>
      </c>
      <c r="E90" s="488" t="s">
        <v>68</v>
      </c>
      <c r="F90" s="488">
        <v>2</v>
      </c>
      <c r="G90" s="488">
        <v>48.5</v>
      </c>
      <c r="H90" s="488">
        <v>62.953000000000003</v>
      </c>
      <c r="I90" s="488">
        <v>97</v>
      </c>
      <c r="J90" s="728">
        <v>125.90600000000001</v>
      </c>
      <c r="K90" s="731"/>
    </row>
    <row r="91" spans="1:11" x14ac:dyDescent="0.2">
      <c r="A91" s="488" t="s">
        <v>424</v>
      </c>
      <c r="B91" s="488" t="s">
        <v>425</v>
      </c>
      <c r="C91" s="488" t="s">
        <v>29</v>
      </c>
      <c r="D91" s="488" t="s">
        <v>426</v>
      </c>
      <c r="E91" s="488" t="s">
        <v>31</v>
      </c>
      <c r="F91" s="488">
        <v>3</v>
      </c>
      <c r="G91" s="488">
        <v>31.99</v>
      </c>
      <c r="H91" s="488">
        <v>41.523019999999995</v>
      </c>
      <c r="I91" s="488">
        <v>95.97</v>
      </c>
      <c r="J91" s="728">
        <v>124.56905999999998</v>
      </c>
      <c r="K91" s="731"/>
    </row>
    <row r="92" spans="1:11" x14ac:dyDescent="0.2">
      <c r="A92" s="488" t="s">
        <v>353</v>
      </c>
      <c r="B92" s="488" t="s">
        <v>354</v>
      </c>
      <c r="C92" s="488" t="s">
        <v>29</v>
      </c>
      <c r="D92" s="488" t="s">
        <v>355</v>
      </c>
      <c r="E92" s="488" t="s">
        <v>61</v>
      </c>
      <c r="F92" s="488">
        <v>2</v>
      </c>
      <c r="G92" s="488">
        <v>43.37</v>
      </c>
      <c r="H92" s="488">
        <v>56.294259999999994</v>
      </c>
      <c r="I92" s="488">
        <v>86.74</v>
      </c>
      <c r="J92" s="728">
        <v>112.58851999999999</v>
      </c>
      <c r="K92" s="731"/>
    </row>
    <row r="93" spans="1:11" x14ac:dyDescent="0.2">
      <c r="A93" s="488" t="s">
        <v>296</v>
      </c>
      <c r="B93" s="488" t="s">
        <v>297</v>
      </c>
      <c r="C93" s="488" t="s">
        <v>29</v>
      </c>
      <c r="D93" s="488" t="s">
        <v>298</v>
      </c>
      <c r="E93" s="488" t="s">
        <v>61</v>
      </c>
      <c r="F93" s="488">
        <v>2</v>
      </c>
      <c r="G93" s="488">
        <v>40.04</v>
      </c>
      <c r="H93" s="488">
        <v>51.971919999999997</v>
      </c>
      <c r="I93" s="488">
        <v>80.08</v>
      </c>
      <c r="J93" s="728">
        <v>103.94383999999999</v>
      </c>
      <c r="K93" s="731"/>
    </row>
    <row r="94" spans="1:11" x14ac:dyDescent="0.2">
      <c r="A94" s="488" t="s">
        <v>269</v>
      </c>
      <c r="B94" s="488" t="s">
        <v>270</v>
      </c>
      <c r="C94" s="488" t="s">
        <v>29</v>
      </c>
      <c r="D94" s="488" t="s">
        <v>271</v>
      </c>
      <c r="E94" s="488" t="s">
        <v>61</v>
      </c>
      <c r="F94" s="488">
        <v>3</v>
      </c>
      <c r="G94" s="488">
        <v>26.33</v>
      </c>
      <c r="H94" s="488">
        <v>34.176339999999996</v>
      </c>
      <c r="I94" s="488">
        <v>78.989999999999995</v>
      </c>
      <c r="J94" s="728">
        <v>102.52901999999999</v>
      </c>
      <c r="K94" s="731"/>
    </row>
    <row r="95" spans="1:11" x14ac:dyDescent="0.2">
      <c r="A95" s="488" t="s">
        <v>375</v>
      </c>
      <c r="B95" s="488" t="s">
        <v>376</v>
      </c>
      <c r="C95" s="488" t="s">
        <v>29</v>
      </c>
      <c r="D95" s="488" t="s">
        <v>377</v>
      </c>
      <c r="E95" s="488" t="s">
        <v>61</v>
      </c>
      <c r="F95" s="488">
        <v>4</v>
      </c>
      <c r="G95" s="488">
        <v>19.66</v>
      </c>
      <c r="H95" s="488">
        <v>25.51868</v>
      </c>
      <c r="I95" s="488">
        <v>78.64</v>
      </c>
      <c r="J95" s="728">
        <v>102.07472</v>
      </c>
      <c r="K95" s="731"/>
    </row>
    <row r="96" spans="1:11" x14ac:dyDescent="0.2">
      <c r="A96" s="488" t="s">
        <v>346</v>
      </c>
      <c r="B96" s="488" t="s">
        <v>347</v>
      </c>
      <c r="C96" s="488" t="s">
        <v>29</v>
      </c>
      <c r="D96" s="488" t="s">
        <v>348</v>
      </c>
      <c r="E96" s="488" t="s">
        <v>61</v>
      </c>
      <c r="F96" s="488">
        <v>2</v>
      </c>
      <c r="G96" s="488">
        <v>38.130000000000003</v>
      </c>
      <c r="H96" s="488">
        <v>49.492740000000005</v>
      </c>
      <c r="I96" s="488">
        <v>76.260000000000005</v>
      </c>
      <c r="J96" s="728">
        <v>98.98548000000001</v>
      </c>
      <c r="K96" s="731"/>
    </row>
    <row r="97" spans="1:11" x14ac:dyDescent="0.2">
      <c r="A97" s="488" t="s">
        <v>497</v>
      </c>
      <c r="B97" s="488" t="s">
        <v>498</v>
      </c>
      <c r="C97" s="488" t="s">
        <v>29</v>
      </c>
      <c r="D97" s="488" t="s">
        <v>499</v>
      </c>
      <c r="E97" s="488" t="s">
        <v>31</v>
      </c>
      <c r="F97" s="488">
        <v>45</v>
      </c>
      <c r="G97" s="488">
        <v>1.68</v>
      </c>
      <c r="H97" s="488">
        <v>2.1806399999999999</v>
      </c>
      <c r="I97" s="488">
        <v>75.599999999999994</v>
      </c>
      <c r="J97" s="728">
        <v>98.128799999999998</v>
      </c>
      <c r="K97" s="731"/>
    </row>
    <row r="98" spans="1:11" x14ac:dyDescent="0.2">
      <c r="A98" s="488" t="s">
        <v>252</v>
      </c>
      <c r="B98" s="488" t="s">
        <v>253</v>
      </c>
      <c r="C98" s="488" t="s">
        <v>29</v>
      </c>
      <c r="D98" s="488" t="s">
        <v>254</v>
      </c>
      <c r="E98" s="488" t="s">
        <v>38</v>
      </c>
      <c r="F98" s="488">
        <v>12</v>
      </c>
      <c r="G98" s="488">
        <v>6.13</v>
      </c>
      <c r="H98" s="488">
        <v>7.9567399999999999</v>
      </c>
      <c r="I98" s="488">
        <v>73.56</v>
      </c>
      <c r="J98" s="728">
        <v>95.480879999999999</v>
      </c>
      <c r="K98" s="731"/>
    </row>
    <row r="99" spans="1:11" x14ac:dyDescent="0.2">
      <c r="A99" s="488" t="s">
        <v>332</v>
      </c>
      <c r="B99" s="488" t="s">
        <v>333</v>
      </c>
      <c r="C99" s="488" t="s">
        <v>29</v>
      </c>
      <c r="D99" s="488" t="s">
        <v>334</v>
      </c>
      <c r="E99" s="488" t="s">
        <v>61</v>
      </c>
      <c r="F99" s="488">
        <v>2</v>
      </c>
      <c r="G99" s="488">
        <v>36.130000000000003</v>
      </c>
      <c r="H99" s="488">
        <v>46.896740000000001</v>
      </c>
      <c r="I99" s="488">
        <v>72.260000000000005</v>
      </c>
      <c r="J99" s="728">
        <v>93.793480000000002</v>
      </c>
      <c r="K99" s="731"/>
    </row>
    <row r="100" spans="1:11" x14ac:dyDescent="0.2">
      <c r="A100" s="488" t="s">
        <v>365</v>
      </c>
      <c r="B100" s="488" t="s">
        <v>333</v>
      </c>
      <c r="C100" s="488" t="s">
        <v>29</v>
      </c>
      <c r="D100" s="488" t="s">
        <v>366</v>
      </c>
      <c r="E100" s="488" t="s">
        <v>61</v>
      </c>
      <c r="F100" s="488">
        <v>2</v>
      </c>
      <c r="G100" s="488">
        <v>36.130000000000003</v>
      </c>
      <c r="H100" s="488">
        <v>46.896740000000001</v>
      </c>
      <c r="I100" s="488">
        <v>72.260000000000005</v>
      </c>
      <c r="J100" s="728">
        <v>93.793480000000002</v>
      </c>
      <c r="K100" s="731"/>
    </row>
    <row r="101" spans="1:11" x14ac:dyDescent="0.2">
      <c r="A101" s="488" t="s">
        <v>53</v>
      </c>
      <c r="B101" s="488" t="s">
        <v>54</v>
      </c>
      <c r="C101" s="488" t="s">
        <v>29</v>
      </c>
      <c r="D101" s="488" t="s">
        <v>55</v>
      </c>
      <c r="E101" s="488" t="s">
        <v>31</v>
      </c>
      <c r="F101" s="488">
        <v>8.82</v>
      </c>
      <c r="G101" s="488">
        <v>8.09</v>
      </c>
      <c r="H101" s="488">
        <v>10.500819999999999</v>
      </c>
      <c r="I101" s="488">
        <v>71.353800000000007</v>
      </c>
      <c r="J101" s="728">
        <v>92.617232399999992</v>
      </c>
      <c r="K101" s="731"/>
    </row>
    <row r="102" spans="1:11" x14ac:dyDescent="0.2">
      <c r="A102" s="488" t="s">
        <v>320</v>
      </c>
      <c r="B102" s="488" t="s">
        <v>321</v>
      </c>
      <c r="C102" s="488" t="s">
        <v>29</v>
      </c>
      <c r="D102" s="488" t="s">
        <v>322</v>
      </c>
      <c r="E102" s="488" t="s">
        <v>61</v>
      </c>
      <c r="F102" s="488">
        <v>2</v>
      </c>
      <c r="G102" s="488">
        <v>35.020000000000003</v>
      </c>
      <c r="H102" s="488">
        <v>45.455960000000005</v>
      </c>
      <c r="I102" s="488">
        <v>70.040000000000006</v>
      </c>
      <c r="J102" s="728">
        <v>90.911920000000009</v>
      </c>
      <c r="K102" s="731"/>
    </row>
    <row r="103" spans="1:11" x14ac:dyDescent="0.2">
      <c r="A103" s="488" t="s">
        <v>163</v>
      </c>
      <c r="B103" s="488" t="s">
        <v>164</v>
      </c>
      <c r="C103" s="488" t="s">
        <v>29</v>
      </c>
      <c r="D103" s="488" t="s">
        <v>165</v>
      </c>
      <c r="E103" s="488" t="s">
        <v>61</v>
      </c>
      <c r="F103" s="488">
        <v>16</v>
      </c>
      <c r="G103" s="488">
        <v>4.33</v>
      </c>
      <c r="H103" s="488">
        <v>5.6203400000000006</v>
      </c>
      <c r="I103" s="488">
        <v>69.28</v>
      </c>
      <c r="J103" s="728">
        <v>89.925440000000009</v>
      </c>
      <c r="K103" s="731"/>
    </row>
    <row r="104" spans="1:11" x14ac:dyDescent="0.2">
      <c r="A104" s="488" t="s">
        <v>249</v>
      </c>
      <c r="B104" s="488" t="s">
        <v>250</v>
      </c>
      <c r="C104" s="488" t="s">
        <v>29</v>
      </c>
      <c r="D104" s="488" t="s">
        <v>251</v>
      </c>
      <c r="E104" s="488" t="s">
        <v>61</v>
      </c>
      <c r="F104" s="488">
        <v>2</v>
      </c>
      <c r="G104" s="488">
        <v>32.36</v>
      </c>
      <c r="H104" s="488">
        <v>42.003279999999997</v>
      </c>
      <c r="I104" s="488">
        <v>64.72</v>
      </c>
      <c r="J104" s="728">
        <v>84.006559999999993</v>
      </c>
      <c r="K104" s="731"/>
    </row>
    <row r="105" spans="1:11" x14ac:dyDescent="0.2">
      <c r="A105" s="488" t="s">
        <v>326</v>
      </c>
      <c r="B105" s="488" t="s">
        <v>327</v>
      </c>
      <c r="C105" s="488" t="s">
        <v>29</v>
      </c>
      <c r="D105" s="488" t="s">
        <v>328</v>
      </c>
      <c r="E105" s="488" t="s">
        <v>61</v>
      </c>
      <c r="F105" s="488">
        <v>8</v>
      </c>
      <c r="G105" s="488">
        <v>7.96</v>
      </c>
      <c r="H105" s="488">
        <v>10.332079999999999</v>
      </c>
      <c r="I105" s="488">
        <v>63.68</v>
      </c>
      <c r="J105" s="728">
        <v>82.656639999999996</v>
      </c>
      <c r="K105" s="731"/>
    </row>
    <row r="106" spans="1:11" x14ac:dyDescent="0.2">
      <c r="A106" s="488" t="s">
        <v>69</v>
      </c>
      <c r="B106" s="488" t="s">
        <v>70</v>
      </c>
      <c r="C106" s="488" t="s">
        <v>29</v>
      </c>
      <c r="D106" s="488" t="s">
        <v>71</v>
      </c>
      <c r="E106" s="488" t="s">
        <v>61</v>
      </c>
      <c r="F106" s="488">
        <v>6</v>
      </c>
      <c r="G106" s="488">
        <v>10.58</v>
      </c>
      <c r="H106" s="488">
        <v>13.732839999999999</v>
      </c>
      <c r="I106" s="488">
        <v>63.480000000000004</v>
      </c>
      <c r="J106" s="728">
        <v>82.397040000000004</v>
      </c>
      <c r="K106" s="731"/>
    </row>
    <row r="107" spans="1:11" x14ac:dyDescent="0.2">
      <c r="A107" s="488" t="s">
        <v>275</v>
      </c>
      <c r="B107" s="488" t="s">
        <v>276</v>
      </c>
      <c r="C107" s="488" t="s">
        <v>29</v>
      </c>
      <c r="D107" s="488" t="s">
        <v>277</v>
      </c>
      <c r="E107" s="488" t="s">
        <v>61</v>
      </c>
      <c r="F107" s="488">
        <v>4</v>
      </c>
      <c r="G107" s="488">
        <v>14.36</v>
      </c>
      <c r="H107" s="488">
        <v>18.639279999999999</v>
      </c>
      <c r="I107" s="488">
        <v>57.44</v>
      </c>
      <c r="J107" s="728">
        <v>74.557119999999998</v>
      </c>
      <c r="K107" s="731"/>
    </row>
    <row r="108" spans="1:11" x14ac:dyDescent="0.2">
      <c r="A108" s="488" t="s">
        <v>407</v>
      </c>
      <c r="B108" s="488" t="s">
        <v>408</v>
      </c>
      <c r="C108" s="488" t="s">
        <v>29</v>
      </c>
      <c r="D108" s="488" t="s">
        <v>409</v>
      </c>
      <c r="E108" s="488" t="s">
        <v>61</v>
      </c>
      <c r="F108" s="488">
        <v>2</v>
      </c>
      <c r="G108" s="488">
        <v>27.29</v>
      </c>
      <c r="H108" s="488">
        <v>35.422420000000002</v>
      </c>
      <c r="I108" s="488">
        <v>54.58</v>
      </c>
      <c r="J108" s="728">
        <v>70.844840000000005</v>
      </c>
      <c r="K108" s="731"/>
    </row>
    <row r="109" spans="1:11" x14ac:dyDescent="0.2">
      <c r="A109" s="488" t="s">
        <v>192</v>
      </c>
      <c r="B109" s="488" t="s">
        <v>193</v>
      </c>
      <c r="C109" s="488" t="s">
        <v>29</v>
      </c>
      <c r="D109" s="488" t="s">
        <v>194</v>
      </c>
      <c r="E109" s="488" t="s">
        <v>61</v>
      </c>
      <c r="F109" s="488">
        <v>5</v>
      </c>
      <c r="G109" s="488">
        <v>10.56</v>
      </c>
      <c r="H109" s="488">
        <v>13.70688</v>
      </c>
      <c r="I109" s="488">
        <v>52.800000000000004</v>
      </c>
      <c r="J109" s="728">
        <v>68.534400000000005</v>
      </c>
      <c r="K109" s="731"/>
    </row>
    <row r="110" spans="1:11" x14ac:dyDescent="0.2">
      <c r="A110" s="488" t="s">
        <v>247</v>
      </c>
      <c r="B110" s="488" t="s">
        <v>193</v>
      </c>
      <c r="C110" s="488" t="s">
        <v>29</v>
      </c>
      <c r="D110" s="488" t="s">
        <v>248</v>
      </c>
      <c r="E110" s="488" t="s">
        <v>61</v>
      </c>
      <c r="F110" s="488">
        <v>5</v>
      </c>
      <c r="G110" s="488">
        <v>10.56</v>
      </c>
      <c r="H110" s="488">
        <v>13.70688</v>
      </c>
      <c r="I110" s="488">
        <v>52.800000000000004</v>
      </c>
      <c r="J110" s="728">
        <v>68.534400000000005</v>
      </c>
      <c r="K110" s="731"/>
    </row>
    <row r="111" spans="1:11" x14ac:dyDescent="0.2">
      <c r="A111" s="488" t="s">
        <v>305</v>
      </c>
      <c r="B111" s="488" t="s">
        <v>306</v>
      </c>
      <c r="C111" s="488" t="s">
        <v>29</v>
      </c>
      <c r="D111" s="488" t="s">
        <v>307</v>
      </c>
      <c r="E111" s="488" t="s">
        <v>61</v>
      </c>
      <c r="F111" s="488">
        <v>2</v>
      </c>
      <c r="G111" s="488">
        <v>24.68</v>
      </c>
      <c r="H111" s="488">
        <v>32.034639999999996</v>
      </c>
      <c r="I111" s="488">
        <v>49.36</v>
      </c>
      <c r="J111" s="728">
        <v>64.069279999999992</v>
      </c>
      <c r="K111" s="731"/>
    </row>
    <row r="112" spans="1:11" x14ac:dyDescent="0.2">
      <c r="A112" s="488" t="s">
        <v>429</v>
      </c>
      <c r="B112" s="488" t="s">
        <v>430</v>
      </c>
      <c r="C112" s="488" t="s">
        <v>29</v>
      </c>
      <c r="D112" s="488" t="s">
        <v>431</v>
      </c>
      <c r="E112" s="488" t="s">
        <v>31</v>
      </c>
      <c r="F112" s="488">
        <v>8</v>
      </c>
      <c r="G112" s="488">
        <v>6.02</v>
      </c>
      <c r="H112" s="488">
        <v>7.8139599999999998</v>
      </c>
      <c r="I112" s="488">
        <v>48.16</v>
      </c>
      <c r="J112" s="728">
        <v>62.511679999999998</v>
      </c>
      <c r="K112" s="731"/>
    </row>
    <row r="113" spans="1:11" x14ac:dyDescent="0.2">
      <c r="A113" s="488" t="s">
        <v>359</v>
      </c>
      <c r="B113" s="488" t="s">
        <v>360</v>
      </c>
      <c r="C113" s="488" t="s">
        <v>29</v>
      </c>
      <c r="D113" s="488" t="s">
        <v>361</v>
      </c>
      <c r="E113" s="488" t="s">
        <v>61</v>
      </c>
      <c r="F113" s="488">
        <v>23</v>
      </c>
      <c r="G113" s="488">
        <v>2.06</v>
      </c>
      <c r="H113" s="488">
        <v>2.67388</v>
      </c>
      <c r="I113" s="488">
        <v>47.38</v>
      </c>
      <c r="J113" s="728">
        <v>61.49924</v>
      </c>
      <c r="K113" s="731"/>
    </row>
    <row r="114" spans="1:11" x14ac:dyDescent="0.2">
      <c r="A114" s="488" t="s">
        <v>84</v>
      </c>
      <c r="B114" s="488" t="s">
        <v>85</v>
      </c>
      <c r="C114" s="488" t="s">
        <v>29</v>
      </c>
      <c r="D114" s="488" t="s">
        <v>86</v>
      </c>
      <c r="E114" s="488" t="s">
        <v>61</v>
      </c>
      <c r="F114" s="488">
        <v>6</v>
      </c>
      <c r="G114" s="488">
        <v>7.72</v>
      </c>
      <c r="H114" s="488">
        <v>10.02056</v>
      </c>
      <c r="I114" s="488">
        <v>46.32</v>
      </c>
      <c r="J114" s="728">
        <v>60.123359999999998</v>
      </c>
      <c r="K114" s="731"/>
    </row>
    <row r="115" spans="1:11" x14ac:dyDescent="0.2">
      <c r="A115" s="488" t="s">
        <v>39</v>
      </c>
      <c r="B115" s="488" t="s">
        <v>40</v>
      </c>
      <c r="C115" s="488" t="s">
        <v>24</v>
      </c>
      <c r="D115" s="488" t="s">
        <v>41</v>
      </c>
      <c r="E115" s="488" t="s">
        <v>26</v>
      </c>
      <c r="F115" s="488">
        <v>1</v>
      </c>
      <c r="G115" s="488">
        <v>43.07</v>
      </c>
      <c r="H115" s="488">
        <v>55.904859999999999</v>
      </c>
      <c r="I115" s="488">
        <v>43.07</v>
      </c>
      <c r="J115" s="728">
        <v>55.904859999999999</v>
      </c>
      <c r="K115" s="731"/>
    </row>
    <row r="116" spans="1:11" x14ac:dyDescent="0.2">
      <c r="A116" s="488" t="s">
        <v>62</v>
      </c>
      <c r="B116" s="488" t="s">
        <v>63</v>
      </c>
      <c r="C116" s="488" t="s">
        <v>29</v>
      </c>
      <c r="D116" s="488" t="s">
        <v>64</v>
      </c>
      <c r="E116" s="488" t="s">
        <v>38</v>
      </c>
      <c r="F116" s="488">
        <v>6</v>
      </c>
      <c r="G116" s="488">
        <v>7.12</v>
      </c>
      <c r="H116" s="488">
        <v>9.2417599999999993</v>
      </c>
      <c r="I116" s="488">
        <v>42.72</v>
      </c>
      <c r="J116" s="728">
        <v>55.450559999999996</v>
      </c>
      <c r="K116" s="731"/>
    </row>
    <row r="117" spans="1:11" x14ac:dyDescent="0.2">
      <c r="A117" s="488" t="s">
        <v>372</v>
      </c>
      <c r="B117" s="488" t="s">
        <v>373</v>
      </c>
      <c r="C117" s="488" t="s">
        <v>29</v>
      </c>
      <c r="D117" s="488" t="s">
        <v>374</v>
      </c>
      <c r="E117" s="488" t="s">
        <v>61</v>
      </c>
      <c r="F117" s="488">
        <v>4</v>
      </c>
      <c r="G117" s="488">
        <v>10.63</v>
      </c>
      <c r="H117" s="488">
        <v>13.797740000000001</v>
      </c>
      <c r="I117" s="488">
        <v>42.52</v>
      </c>
      <c r="J117" s="728">
        <v>55.190960000000004</v>
      </c>
      <c r="K117" s="731"/>
    </row>
    <row r="118" spans="1:11" x14ac:dyDescent="0.2">
      <c r="A118" s="488" t="s">
        <v>215</v>
      </c>
      <c r="B118" s="488" t="s">
        <v>216</v>
      </c>
      <c r="C118" s="488" t="s">
        <v>29</v>
      </c>
      <c r="D118" s="488" t="s">
        <v>217</v>
      </c>
      <c r="E118" s="488" t="s">
        <v>61</v>
      </c>
      <c r="F118" s="488">
        <v>4</v>
      </c>
      <c r="G118" s="488">
        <v>10.43</v>
      </c>
      <c r="H118" s="488">
        <v>13.538139999999999</v>
      </c>
      <c r="I118" s="488">
        <v>41.72</v>
      </c>
      <c r="J118" s="728">
        <v>54.152559999999994</v>
      </c>
      <c r="K118" s="731"/>
    </row>
    <row r="119" spans="1:11" x14ac:dyDescent="0.2">
      <c r="A119" s="488" t="s">
        <v>281</v>
      </c>
      <c r="B119" s="488" t="s">
        <v>282</v>
      </c>
      <c r="C119" s="488" t="s">
        <v>29</v>
      </c>
      <c r="D119" s="488" t="s">
        <v>283</v>
      </c>
      <c r="E119" s="488" t="s">
        <v>61</v>
      </c>
      <c r="F119" s="488">
        <v>3</v>
      </c>
      <c r="G119" s="488">
        <v>13.66</v>
      </c>
      <c r="H119" s="488">
        <v>17.73068</v>
      </c>
      <c r="I119" s="488">
        <v>40.980000000000004</v>
      </c>
      <c r="J119" s="728">
        <v>53.192039999999999</v>
      </c>
      <c r="K119" s="731"/>
    </row>
    <row r="120" spans="1:11" x14ac:dyDescent="0.2">
      <c r="A120" s="488" t="s">
        <v>329</v>
      </c>
      <c r="B120" s="488" t="s">
        <v>330</v>
      </c>
      <c r="C120" s="488" t="s">
        <v>29</v>
      </c>
      <c r="D120" s="488" t="s">
        <v>331</v>
      </c>
      <c r="E120" s="488" t="s">
        <v>61</v>
      </c>
      <c r="F120" s="488">
        <v>2</v>
      </c>
      <c r="G120" s="488">
        <v>19.739999999999998</v>
      </c>
      <c r="H120" s="488">
        <v>25.622519999999998</v>
      </c>
      <c r="I120" s="488">
        <v>39.479999999999997</v>
      </c>
      <c r="J120" s="728">
        <v>51.245039999999996</v>
      </c>
      <c r="K120" s="731"/>
    </row>
    <row r="121" spans="1:11" x14ac:dyDescent="0.2">
      <c r="A121" s="488" t="s">
        <v>340</v>
      </c>
      <c r="B121" s="488" t="s">
        <v>341</v>
      </c>
      <c r="C121" s="488" t="s">
        <v>29</v>
      </c>
      <c r="D121" s="488" t="s">
        <v>342</v>
      </c>
      <c r="E121" s="488" t="s">
        <v>61</v>
      </c>
      <c r="F121" s="488">
        <v>1</v>
      </c>
      <c r="G121" s="488">
        <v>39.159999999999997</v>
      </c>
      <c r="H121" s="488">
        <v>50.829679999999996</v>
      </c>
      <c r="I121" s="488">
        <v>39.159999999999997</v>
      </c>
      <c r="J121" s="728">
        <v>50.829679999999996</v>
      </c>
      <c r="K121" s="731"/>
    </row>
    <row r="122" spans="1:11" x14ac:dyDescent="0.2">
      <c r="A122" s="488" t="s">
        <v>506</v>
      </c>
      <c r="B122" s="488" t="s">
        <v>507</v>
      </c>
      <c r="C122" s="488" t="s">
        <v>29</v>
      </c>
      <c r="D122" s="488" t="s">
        <v>508</v>
      </c>
      <c r="E122" s="488" t="s">
        <v>31</v>
      </c>
      <c r="F122" s="488">
        <v>10</v>
      </c>
      <c r="G122" s="488">
        <v>3.84</v>
      </c>
      <c r="H122" s="488">
        <v>4.9843200000000003</v>
      </c>
      <c r="I122" s="488">
        <v>38.4</v>
      </c>
      <c r="J122" s="728">
        <v>49.843200000000003</v>
      </c>
      <c r="K122" s="731"/>
    </row>
    <row r="123" spans="1:11" x14ac:dyDescent="0.2">
      <c r="A123" s="488" t="s">
        <v>195</v>
      </c>
      <c r="B123" s="488" t="s">
        <v>196</v>
      </c>
      <c r="C123" s="488" t="s">
        <v>29</v>
      </c>
      <c r="D123" s="488" t="s">
        <v>197</v>
      </c>
      <c r="E123" s="488" t="s">
        <v>61</v>
      </c>
      <c r="F123" s="488">
        <v>2</v>
      </c>
      <c r="G123" s="488">
        <v>18.850000000000001</v>
      </c>
      <c r="H123" s="488">
        <v>24.467300000000002</v>
      </c>
      <c r="I123" s="488">
        <v>37.700000000000003</v>
      </c>
      <c r="J123" s="728">
        <v>48.934600000000003</v>
      </c>
      <c r="K123" s="731"/>
    </row>
    <row r="124" spans="1:11" x14ac:dyDescent="0.2">
      <c r="A124" s="488" t="s">
        <v>93</v>
      </c>
      <c r="B124" s="488" t="s">
        <v>94</v>
      </c>
      <c r="C124" s="488" t="s">
        <v>29</v>
      </c>
      <c r="D124" s="488" t="s">
        <v>95</v>
      </c>
      <c r="E124" s="488" t="s">
        <v>31</v>
      </c>
      <c r="F124" s="488">
        <v>14</v>
      </c>
      <c r="G124" s="488">
        <v>2.5099999999999998</v>
      </c>
      <c r="H124" s="488">
        <v>3.2579799999999999</v>
      </c>
      <c r="I124" s="488">
        <v>35.14</v>
      </c>
      <c r="J124" s="728">
        <v>45.611719999999998</v>
      </c>
      <c r="K124" s="731"/>
    </row>
    <row r="125" spans="1:11" x14ac:dyDescent="0.2">
      <c r="A125" s="488" t="s">
        <v>278</v>
      </c>
      <c r="B125" s="488" t="s">
        <v>279</v>
      </c>
      <c r="C125" s="488" t="s">
        <v>29</v>
      </c>
      <c r="D125" s="488" t="s">
        <v>280</v>
      </c>
      <c r="E125" s="488" t="s">
        <v>61</v>
      </c>
      <c r="F125" s="488">
        <v>4</v>
      </c>
      <c r="G125" s="488">
        <v>8.74</v>
      </c>
      <c r="H125" s="488">
        <v>11.344519999999999</v>
      </c>
      <c r="I125" s="488">
        <v>34.96</v>
      </c>
      <c r="J125" s="728">
        <v>45.378079999999997</v>
      </c>
      <c r="K125" s="731"/>
    </row>
    <row r="126" spans="1:11" x14ac:dyDescent="0.2">
      <c r="A126" s="488" t="s">
        <v>198</v>
      </c>
      <c r="B126" s="488" t="s">
        <v>199</v>
      </c>
      <c r="C126" s="488" t="s">
        <v>29</v>
      </c>
      <c r="D126" s="488" t="s">
        <v>200</v>
      </c>
      <c r="E126" s="488" t="s">
        <v>61</v>
      </c>
      <c r="F126" s="488">
        <v>2</v>
      </c>
      <c r="G126" s="488">
        <v>17.37</v>
      </c>
      <c r="H126" s="488">
        <v>22.54626</v>
      </c>
      <c r="I126" s="488">
        <v>34.74</v>
      </c>
      <c r="J126" s="728">
        <v>45.09252</v>
      </c>
      <c r="K126" s="731"/>
    </row>
    <row r="127" spans="1:11" x14ac:dyDescent="0.2">
      <c r="A127" s="488" t="s">
        <v>284</v>
      </c>
      <c r="B127" s="488" t="s">
        <v>285</v>
      </c>
      <c r="C127" s="488" t="s">
        <v>29</v>
      </c>
      <c r="D127" s="488" t="s">
        <v>286</v>
      </c>
      <c r="E127" s="488" t="s">
        <v>61</v>
      </c>
      <c r="F127" s="488">
        <v>4</v>
      </c>
      <c r="G127" s="488">
        <v>8.52</v>
      </c>
      <c r="H127" s="488">
        <v>11.058959999999999</v>
      </c>
      <c r="I127" s="488">
        <v>34.08</v>
      </c>
      <c r="J127" s="728">
        <v>44.235839999999996</v>
      </c>
      <c r="K127" s="731"/>
    </row>
    <row r="128" spans="1:11" x14ac:dyDescent="0.2">
      <c r="A128" s="488" t="s">
        <v>418</v>
      </c>
      <c r="B128" s="488" t="s">
        <v>419</v>
      </c>
      <c r="C128" s="488" t="s">
        <v>29</v>
      </c>
      <c r="D128" s="488" t="s">
        <v>420</v>
      </c>
      <c r="E128" s="488" t="s">
        <v>31</v>
      </c>
      <c r="F128" s="488">
        <v>8</v>
      </c>
      <c r="G128" s="488">
        <v>4.1399999999999997</v>
      </c>
      <c r="H128" s="488">
        <v>5.3737199999999996</v>
      </c>
      <c r="I128" s="488">
        <v>33.119999999999997</v>
      </c>
      <c r="J128" s="728">
        <v>42.989759999999997</v>
      </c>
      <c r="K128" s="731"/>
    </row>
    <row r="129" spans="1:11" x14ac:dyDescent="0.2">
      <c r="A129" s="488" t="s">
        <v>349</v>
      </c>
      <c r="B129" s="488" t="s">
        <v>350</v>
      </c>
      <c r="C129" s="488" t="s">
        <v>29</v>
      </c>
      <c r="D129" s="488" t="s">
        <v>351</v>
      </c>
      <c r="E129" s="488" t="s">
        <v>61</v>
      </c>
      <c r="F129" s="488">
        <v>1</v>
      </c>
      <c r="G129" s="488">
        <v>30.41</v>
      </c>
      <c r="H129" s="488">
        <v>39.472180000000002</v>
      </c>
      <c r="I129" s="488">
        <v>30.41</v>
      </c>
      <c r="J129" s="728">
        <v>39.472180000000002</v>
      </c>
      <c r="K129" s="731"/>
    </row>
    <row r="130" spans="1:11" x14ac:dyDescent="0.2">
      <c r="A130" s="488" t="s">
        <v>151</v>
      </c>
      <c r="B130" s="488" t="s">
        <v>152</v>
      </c>
      <c r="C130" s="488" t="s">
        <v>29</v>
      </c>
      <c r="D130" s="488" t="s">
        <v>153</v>
      </c>
      <c r="E130" s="488" t="s">
        <v>38</v>
      </c>
      <c r="F130" s="488">
        <v>3</v>
      </c>
      <c r="G130" s="488">
        <v>9.59</v>
      </c>
      <c r="H130" s="488">
        <v>12.44782</v>
      </c>
      <c r="I130" s="488">
        <v>28.77</v>
      </c>
      <c r="J130" s="728">
        <v>37.34346</v>
      </c>
      <c r="K130" s="731"/>
    </row>
    <row r="131" spans="1:11" x14ac:dyDescent="0.2">
      <c r="A131" s="488" t="s">
        <v>168</v>
      </c>
      <c r="B131" s="488" t="s">
        <v>169</v>
      </c>
      <c r="C131" s="488" t="s">
        <v>29</v>
      </c>
      <c r="D131" s="488" t="s">
        <v>170</v>
      </c>
      <c r="E131" s="488" t="s">
        <v>61</v>
      </c>
      <c r="F131" s="488">
        <v>2</v>
      </c>
      <c r="G131" s="488">
        <v>13.86</v>
      </c>
      <c r="H131" s="488">
        <v>17.990279999999998</v>
      </c>
      <c r="I131" s="488">
        <v>27.72</v>
      </c>
      <c r="J131" s="728">
        <v>35.980559999999997</v>
      </c>
      <c r="K131" s="731"/>
    </row>
    <row r="132" spans="1:11" x14ac:dyDescent="0.2">
      <c r="A132" s="488" t="s">
        <v>171</v>
      </c>
      <c r="B132" s="488" t="s">
        <v>172</v>
      </c>
      <c r="C132" s="488" t="s">
        <v>29</v>
      </c>
      <c r="D132" s="488" t="s">
        <v>173</v>
      </c>
      <c r="E132" s="488" t="s">
        <v>61</v>
      </c>
      <c r="F132" s="488">
        <v>2</v>
      </c>
      <c r="G132" s="488">
        <v>13.74</v>
      </c>
      <c r="H132" s="488">
        <v>17.834520000000001</v>
      </c>
      <c r="I132" s="488">
        <v>27.48</v>
      </c>
      <c r="J132" s="728">
        <v>35.669040000000003</v>
      </c>
      <c r="K132" s="731"/>
    </row>
    <row r="133" spans="1:11" x14ac:dyDescent="0.2">
      <c r="A133" s="488" t="s">
        <v>157</v>
      </c>
      <c r="B133" s="488" t="s">
        <v>158</v>
      </c>
      <c r="C133" s="488" t="s">
        <v>29</v>
      </c>
      <c r="D133" s="488" t="s">
        <v>159</v>
      </c>
      <c r="E133" s="488" t="s">
        <v>38</v>
      </c>
      <c r="F133" s="488">
        <v>3</v>
      </c>
      <c r="G133" s="488">
        <v>9.0500000000000007</v>
      </c>
      <c r="H133" s="488">
        <v>11.7469</v>
      </c>
      <c r="I133" s="488">
        <v>27.150000000000002</v>
      </c>
      <c r="J133" s="728">
        <v>35.240700000000004</v>
      </c>
      <c r="K133" s="731"/>
    </row>
    <row r="134" spans="1:11" x14ac:dyDescent="0.2">
      <c r="A134" s="488" t="s">
        <v>290</v>
      </c>
      <c r="B134" s="488" t="s">
        <v>291</v>
      </c>
      <c r="C134" s="488" t="s">
        <v>29</v>
      </c>
      <c r="D134" s="488" t="s">
        <v>292</v>
      </c>
      <c r="E134" s="488" t="s">
        <v>61</v>
      </c>
      <c r="F134" s="488">
        <v>2</v>
      </c>
      <c r="G134" s="488">
        <v>13.17</v>
      </c>
      <c r="H134" s="488">
        <v>17.094660000000001</v>
      </c>
      <c r="I134" s="488">
        <v>26.34</v>
      </c>
      <c r="J134" s="728">
        <v>34.189320000000002</v>
      </c>
      <c r="K134" s="731"/>
    </row>
    <row r="135" spans="1:11" x14ac:dyDescent="0.2">
      <c r="A135" s="488" t="s">
        <v>518</v>
      </c>
      <c r="B135" s="488" t="s">
        <v>519</v>
      </c>
      <c r="C135" s="488" t="s">
        <v>29</v>
      </c>
      <c r="D135" s="488" t="s">
        <v>520</v>
      </c>
      <c r="E135" s="488" t="s">
        <v>31</v>
      </c>
      <c r="F135" s="488">
        <v>1</v>
      </c>
      <c r="G135" s="488">
        <v>25.44</v>
      </c>
      <c r="H135" s="488">
        <v>33.021120000000003</v>
      </c>
      <c r="I135" s="488">
        <v>25.44</v>
      </c>
      <c r="J135" s="728">
        <v>33.021120000000003</v>
      </c>
      <c r="K135" s="731"/>
    </row>
    <row r="136" spans="1:11" x14ac:dyDescent="0.2">
      <c r="A136" s="488" t="s">
        <v>47</v>
      </c>
      <c r="B136" s="488" t="s">
        <v>48</v>
      </c>
      <c r="C136" s="488" t="s">
        <v>29</v>
      </c>
      <c r="D136" s="488" t="s">
        <v>49</v>
      </c>
      <c r="E136" s="488" t="s">
        <v>31</v>
      </c>
      <c r="F136" s="488">
        <v>10</v>
      </c>
      <c r="G136" s="488">
        <v>2.4900000000000002</v>
      </c>
      <c r="H136" s="488">
        <v>3.2320200000000003</v>
      </c>
      <c r="I136" s="488">
        <v>24.900000000000002</v>
      </c>
      <c r="J136" s="728">
        <v>32.3202</v>
      </c>
      <c r="K136" s="731"/>
    </row>
    <row r="137" spans="1:11" x14ac:dyDescent="0.2">
      <c r="A137" s="488" t="s">
        <v>410</v>
      </c>
      <c r="B137" s="488" t="s">
        <v>411</v>
      </c>
      <c r="C137" s="488" t="s">
        <v>29</v>
      </c>
      <c r="D137" s="488" t="s">
        <v>412</v>
      </c>
      <c r="E137" s="488" t="s">
        <v>38</v>
      </c>
      <c r="F137" s="488">
        <v>6</v>
      </c>
      <c r="G137" s="488">
        <v>3.85</v>
      </c>
      <c r="H137" s="488">
        <v>4.9973000000000001</v>
      </c>
      <c r="I137" s="488">
        <v>23.1</v>
      </c>
      <c r="J137" s="728">
        <v>29.983800000000002</v>
      </c>
      <c r="K137" s="731"/>
    </row>
    <row r="138" spans="1:11" x14ac:dyDescent="0.2">
      <c r="A138" s="488" t="s">
        <v>255</v>
      </c>
      <c r="B138" s="488" t="s">
        <v>256</v>
      </c>
      <c r="C138" s="488" t="s">
        <v>29</v>
      </c>
      <c r="D138" s="488" t="s">
        <v>257</v>
      </c>
      <c r="E138" s="488" t="s">
        <v>61</v>
      </c>
      <c r="F138" s="488">
        <v>2</v>
      </c>
      <c r="G138" s="488">
        <v>11.42</v>
      </c>
      <c r="H138" s="488">
        <v>14.82316</v>
      </c>
      <c r="I138" s="488">
        <v>22.84</v>
      </c>
      <c r="J138" s="728">
        <v>29.646319999999999</v>
      </c>
      <c r="K138" s="731"/>
    </row>
    <row r="139" spans="1:11" x14ac:dyDescent="0.2">
      <c r="A139" s="488" t="s">
        <v>287</v>
      </c>
      <c r="B139" s="488" t="s">
        <v>288</v>
      </c>
      <c r="C139" s="488" t="s">
        <v>29</v>
      </c>
      <c r="D139" s="488" t="s">
        <v>289</v>
      </c>
      <c r="E139" s="488" t="s">
        <v>61</v>
      </c>
      <c r="F139" s="488">
        <v>2</v>
      </c>
      <c r="G139" s="488">
        <v>11.34</v>
      </c>
      <c r="H139" s="488">
        <v>14.71932</v>
      </c>
      <c r="I139" s="488">
        <v>22.68</v>
      </c>
      <c r="J139" s="728">
        <v>29.438639999999999</v>
      </c>
      <c r="K139" s="731"/>
    </row>
    <row r="140" spans="1:11" x14ac:dyDescent="0.2">
      <c r="A140" s="488" t="s">
        <v>314</v>
      </c>
      <c r="B140" s="488" t="s">
        <v>315</v>
      </c>
      <c r="C140" s="488" t="s">
        <v>29</v>
      </c>
      <c r="D140" s="488" t="s">
        <v>316</v>
      </c>
      <c r="E140" s="488" t="s">
        <v>61</v>
      </c>
      <c r="F140" s="488">
        <v>1</v>
      </c>
      <c r="G140" s="488">
        <v>22.41</v>
      </c>
      <c r="H140" s="488">
        <v>29.088180000000001</v>
      </c>
      <c r="I140" s="488">
        <v>22.41</v>
      </c>
      <c r="J140" s="728">
        <v>29.088180000000001</v>
      </c>
      <c r="K140" s="731"/>
    </row>
    <row r="141" spans="1:11" x14ac:dyDescent="0.2">
      <c r="A141" s="488" t="s">
        <v>362</v>
      </c>
      <c r="B141" s="488" t="s">
        <v>363</v>
      </c>
      <c r="C141" s="488" t="s">
        <v>29</v>
      </c>
      <c r="D141" s="488" t="s">
        <v>364</v>
      </c>
      <c r="E141" s="488" t="s">
        <v>61</v>
      </c>
      <c r="F141" s="488">
        <v>2</v>
      </c>
      <c r="G141" s="488">
        <v>11.2</v>
      </c>
      <c r="H141" s="488">
        <v>14.537599999999999</v>
      </c>
      <c r="I141" s="488">
        <v>22.4</v>
      </c>
      <c r="J141" s="728">
        <v>29.075199999999999</v>
      </c>
      <c r="K141" s="731"/>
    </row>
    <row r="142" spans="1:11" x14ac:dyDescent="0.2">
      <c r="A142" s="488" t="s">
        <v>174</v>
      </c>
      <c r="B142" s="488" t="s">
        <v>175</v>
      </c>
      <c r="C142" s="488" t="s">
        <v>29</v>
      </c>
      <c r="D142" s="488" t="s">
        <v>176</v>
      </c>
      <c r="E142" s="488" t="s">
        <v>61</v>
      </c>
      <c r="F142" s="488">
        <v>2</v>
      </c>
      <c r="G142" s="488">
        <v>10.94</v>
      </c>
      <c r="H142" s="488">
        <v>14.200119999999998</v>
      </c>
      <c r="I142" s="488">
        <v>21.88</v>
      </c>
      <c r="J142" s="728">
        <v>28.400239999999997</v>
      </c>
      <c r="K142" s="731"/>
    </row>
    <row r="143" spans="1:11" x14ac:dyDescent="0.2">
      <c r="A143" s="488" t="s">
        <v>293</v>
      </c>
      <c r="B143" s="488" t="s">
        <v>294</v>
      </c>
      <c r="C143" s="488" t="s">
        <v>29</v>
      </c>
      <c r="D143" s="488" t="s">
        <v>295</v>
      </c>
      <c r="E143" s="488" t="s">
        <v>61</v>
      </c>
      <c r="F143" s="488">
        <v>1</v>
      </c>
      <c r="G143" s="488">
        <v>21.82</v>
      </c>
      <c r="H143" s="488">
        <v>28.32236</v>
      </c>
      <c r="I143" s="488">
        <v>21.82</v>
      </c>
      <c r="J143" s="728">
        <v>28.32236</v>
      </c>
      <c r="K143" s="731"/>
    </row>
    <row r="144" spans="1:11" x14ac:dyDescent="0.2">
      <c r="A144" s="488" t="s">
        <v>218</v>
      </c>
      <c r="B144" s="488" t="s">
        <v>219</v>
      </c>
      <c r="C144" s="488" t="s">
        <v>29</v>
      </c>
      <c r="D144" s="488" t="s">
        <v>220</v>
      </c>
      <c r="E144" s="488" t="s">
        <v>61</v>
      </c>
      <c r="F144" s="488">
        <v>4</v>
      </c>
      <c r="G144" s="488">
        <v>5.36</v>
      </c>
      <c r="H144" s="488">
        <v>6.9572800000000008</v>
      </c>
      <c r="I144" s="488">
        <v>21.44</v>
      </c>
      <c r="J144" s="728">
        <v>27.829120000000003</v>
      </c>
      <c r="K144" s="731"/>
    </row>
    <row r="145" spans="1:11" x14ac:dyDescent="0.2">
      <c r="A145" s="488" t="s">
        <v>521</v>
      </c>
      <c r="B145" s="488" t="s">
        <v>522</v>
      </c>
      <c r="C145" s="488" t="s">
        <v>29</v>
      </c>
      <c r="D145" s="488" t="s">
        <v>523</v>
      </c>
      <c r="E145" s="488" t="s">
        <v>31</v>
      </c>
      <c r="F145" s="488">
        <v>1</v>
      </c>
      <c r="G145" s="488">
        <v>20.96</v>
      </c>
      <c r="H145" s="488">
        <v>27.20608</v>
      </c>
      <c r="I145" s="488">
        <v>20.96</v>
      </c>
      <c r="J145" s="728">
        <v>27.20608</v>
      </c>
      <c r="K145" s="731"/>
    </row>
    <row r="146" spans="1:11" x14ac:dyDescent="0.2">
      <c r="A146" s="488" t="s">
        <v>338</v>
      </c>
      <c r="B146" s="488" t="s">
        <v>285</v>
      </c>
      <c r="C146" s="488" t="s">
        <v>29</v>
      </c>
      <c r="D146" s="488" t="s">
        <v>339</v>
      </c>
      <c r="E146" s="488" t="s">
        <v>61</v>
      </c>
      <c r="F146" s="488">
        <v>2</v>
      </c>
      <c r="G146" s="488">
        <v>8.52</v>
      </c>
      <c r="H146" s="488">
        <v>11.058959999999999</v>
      </c>
      <c r="I146" s="488">
        <v>17.04</v>
      </c>
      <c r="J146" s="728">
        <v>22.117919999999998</v>
      </c>
      <c r="K146" s="731"/>
    </row>
    <row r="147" spans="1:11" x14ac:dyDescent="0.2">
      <c r="A147" s="488" t="s">
        <v>186</v>
      </c>
      <c r="B147" s="488" t="s">
        <v>187</v>
      </c>
      <c r="C147" s="488" t="s">
        <v>29</v>
      </c>
      <c r="D147" s="488" t="s">
        <v>188</v>
      </c>
      <c r="E147" s="488" t="s">
        <v>61</v>
      </c>
      <c r="F147" s="488">
        <v>1</v>
      </c>
      <c r="G147" s="488">
        <v>16.62</v>
      </c>
      <c r="H147" s="488">
        <v>21.572760000000002</v>
      </c>
      <c r="I147" s="488">
        <v>16.62</v>
      </c>
      <c r="J147" s="728">
        <v>21.572760000000002</v>
      </c>
      <c r="K147" s="731"/>
    </row>
    <row r="148" spans="1:11" x14ac:dyDescent="0.2">
      <c r="A148" s="488" t="s">
        <v>201</v>
      </c>
      <c r="B148" s="488" t="s">
        <v>202</v>
      </c>
      <c r="C148" s="488" t="s">
        <v>29</v>
      </c>
      <c r="D148" s="488" t="s">
        <v>203</v>
      </c>
      <c r="E148" s="488" t="s">
        <v>61</v>
      </c>
      <c r="F148" s="488">
        <v>1</v>
      </c>
      <c r="G148" s="488">
        <v>15.85</v>
      </c>
      <c r="H148" s="488">
        <v>20.5733</v>
      </c>
      <c r="I148" s="488">
        <v>15.85</v>
      </c>
      <c r="J148" s="728">
        <v>20.5733</v>
      </c>
      <c r="K148" s="731"/>
    </row>
    <row r="149" spans="1:11" x14ac:dyDescent="0.2">
      <c r="A149" s="488" t="s">
        <v>210</v>
      </c>
      <c r="B149" s="488" t="s">
        <v>202</v>
      </c>
      <c r="C149" s="488" t="s">
        <v>29</v>
      </c>
      <c r="D149" s="488" t="s">
        <v>211</v>
      </c>
      <c r="E149" s="488" t="s">
        <v>61</v>
      </c>
      <c r="F149" s="488">
        <v>1</v>
      </c>
      <c r="G149" s="488">
        <v>15.85</v>
      </c>
      <c r="H149" s="488">
        <v>20.5733</v>
      </c>
      <c r="I149" s="488">
        <v>15.85</v>
      </c>
      <c r="J149" s="728">
        <v>20.5733</v>
      </c>
      <c r="K149" s="731"/>
    </row>
    <row r="150" spans="1:11" x14ac:dyDescent="0.2">
      <c r="A150" s="488" t="s">
        <v>204</v>
      </c>
      <c r="B150" s="488" t="s">
        <v>205</v>
      </c>
      <c r="C150" s="488" t="s">
        <v>29</v>
      </c>
      <c r="D150" s="488" t="s">
        <v>206</v>
      </c>
      <c r="E150" s="488" t="s">
        <v>61</v>
      </c>
      <c r="F150" s="488">
        <v>1</v>
      </c>
      <c r="G150" s="488">
        <v>15.67</v>
      </c>
      <c r="H150" s="488">
        <v>20.339659999999999</v>
      </c>
      <c r="I150" s="488">
        <v>15.67</v>
      </c>
      <c r="J150" s="728">
        <v>20.339659999999999</v>
      </c>
      <c r="K150" s="731"/>
    </row>
    <row r="151" spans="1:11" x14ac:dyDescent="0.2">
      <c r="A151" s="488" t="s">
        <v>227</v>
      </c>
      <c r="B151" s="488" t="s">
        <v>228</v>
      </c>
      <c r="C151" s="488" t="s">
        <v>29</v>
      </c>
      <c r="D151" s="488" t="s">
        <v>229</v>
      </c>
      <c r="E151" s="488" t="s">
        <v>61</v>
      </c>
      <c r="F151" s="488">
        <v>1</v>
      </c>
      <c r="G151" s="488">
        <v>13.91</v>
      </c>
      <c r="H151" s="488">
        <v>18.05518</v>
      </c>
      <c r="I151" s="488">
        <v>13.91</v>
      </c>
      <c r="J151" s="728">
        <v>18.05518</v>
      </c>
      <c r="K151" s="731"/>
    </row>
    <row r="152" spans="1:11" x14ac:dyDescent="0.2">
      <c r="A152" s="488" t="s">
        <v>323</v>
      </c>
      <c r="B152" s="488" t="s">
        <v>324</v>
      </c>
      <c r="C152" s="488" t="s">
        <v>29</v>
      </c>
      <c r="D152" s="488" t="s">
        <v>325</v>
      </c>
      <c r="E152" s="488" t="s">
        <v>61</v>
      </c>
      <c r="F152" s="488">
        <v>2</v>
      </c>
      <c r="G152" s="488">
        <v>6.34</v>
      </c>
      <c r="H152" s="488">
        <v>8.2293199999999995</v>
      </c>
      <c r="I152" s="488">
        <v>12.68</v>
      </c>
      <c r="J152" s="728">
        <v>16.458639999999999</v>
      </c>
      <c r="K152" s="731"/>
    </row>
    <row r="153" spans="1:11" x14ac:dyDescent="0.2">
      <c r="A153" s="488" t="s">
        <v>177</v>
      </c>
      <c r="B153" s="488" t="s">
        <v>178</v>
      </c>
      <c r="C153" s="488" t="s">
        <v>29</v>
      </c>
      <c r="D153" s="488" t="s">
        <v>179</v>
      </c>
      <c r="E153" s="488" t="s">
        <v>61</v>
      </c>
      <c r="F153" s="488">
        <v>1</v>
      </c>
      <c r="G153" s="488">
        <v>12.56</v>
      </c>
      <c r="H153" s="488">
        <v>16.302880000000002</v>
      </c>
      <c r="I153" s="488">
        <v>12.56</v>
      </c>
      <c r="J153" s="728">
        <v>16.302880000000002</v>
      </c>
      <c r="K153" s="731"/>
    </row>
    <row r="154" spans="1:11" x14ac:dyDescent="0.2">
      <c r="A154" s="488" t="s">
        <v>302</v>
      </c>
      <c r="B154" s="488" t="s">
        <v>303</v>
      </c>
      <c r="C154" s="488" t="s">
        <v>29</v>
      </c>
      <c r="D154" s="488" t="s">
        <v>304</v>
      </c>
      <c r="E154" s="488" t="s">
        <v>61</v>
      </c>
      <c r="F154" s="488">
        <v>1</v>
      </c>
      <c r="G154" s="488">
        <v>12.53</v>
      </c>
      <c r="H154" s="488">
        <v>16.263939999999998</v>
      </c>
      <c r="I154" s="488">
        <v>12.53</v>
      </c>
      <c r="J154" s="728">
        <v>16.263939999999998</v>
      </c>
      <c r="K154" s="731"/>
    </row>
    <row r="155" spans="1:11" x14ac:dyDescent="0.2">
      <c r="A155" s="488" t="s">
        <v>207</v>
      </c>
      <c r="B155" s="488" t="s">
        <v>208</v>
      </c>
      <c r="C155" s="488" t="s">
        <v>29</v>
      </c>
      <c r="D155" s="488" t="s">
        <v>209</v>
      </c>
      <c r="E155" s="488" t="s">
        <v>61</v>
      </c>
      <c r="F155" s="488">
        <v>1</v>
      </c>
      <c r="G155" s="488">
        <v>11.42</v>
      </c>
      <c r="H155" s="488">
        <v>14.82316</v>
      </c>
      <c r="I155" s="488">
        <v>11.42</v>
      </c>
      <c r="J155" s="728">
        <v>14.82316</v>
      </c>
      <c r="K155" s="731"/>
    </row>
    <row r="156" spans="1:11" x14ac:dyDescent="0.2">
      <c r="A156" s="488" t="s">
        <v>244</v>
      </c>
      <c r="B156" s="488" t="s">
        <v>245</v>
      </c>
      <c r="C156" s="488" t="s">
        <v>29</v>
      </c>
      <c r="D156" s="488" t="s">
        <v>246</v>
      </c>
      <c r="E156" s="488" t="s">
        <v>61</v>
      </c>
      <c r="F156" s="488">
        <v>1</v>
      </c>
      <c r="G156" s="488">
        <v>10.87</v>
      </c>
      <c r="H156" s="488">
        <v>14.109259999999999</v>
      </c>
      <c r="I156" s="488">
        <v>10.87</v>
      </c>
      <c r="J156" s="728">
        <v>14.109259999999999</v>
      </c>
      <c r="K156" s="731"/>
    </row>
    <row r="157" spans="1:11" x14ac:dyDescent="0.2">
      <c r="A157" s="488" t="s">
        <v>160</v>
      </c>
      <c r="B157" s="488" t="s">
        <v>161</v>
      </c>
      <c r="C157" s="488" t="s">
        <v>29</v>
      </c>
      <c r="D157" s="488" t="s">
        <v>162</v>
      </c>
      <c r="E157" s="488" t="s">
        <v>61</v>
      </c>
      <c r="F157" s="488">
        <v>1</v>
      </c>
      <c r="G157" s="488">
        <v>10.67</v>
      </c>
      <c r="H157" s="488">
        <v>13.84966</v>
      </c>
      <c r="I157" s="488">
        <v>10.67</v>
      </c>
      <c r="J157" s="728">
        <v>13.84966</v>
      </c>
      <c r="K157" s="731"/>
    </row>
    <row r="158" spans="1:11" x14ac:dyDescent="0.2">
      <c r="A158" s="488" t="s">
        <v>233</v>
      </c>
      <c r="B158" s="488" t="s">
        <v>234</v>
      </c>
      <c r="C158" s="488" t="s">
        <v>29</v>
      </c>
      <c r="D158" s="488" t="s">
        <v>235</v>
      </c>
      <c r="E158" s="488" t="s">
        <v>61</v>
      </c>
      <c r="F158" s="488">
        <v>1</v>
      </c>
      <c r="G158" s="488">
        <v>10.59</v>
      </c>
      <c r="H158" s="488">
        <v>13.74582</v>
      </c>
      <c r="I158" s="488">
        <v>10.59</v>
      </c>
      <c r="J158" s="728">
        <v>13.74582</v>
      </c>
      <c r="K158" s="731"/>
    </row>
    <row r="159" spans="1:11" x14ac:dyDescent="0.2">
      <c r="A159" s="488" t="s">
        <v>236</v>
      </c>
      <c r="B159" s="488" t="s">
        <v>234</v>
      </c>
      <c r="C159" s="488" t="s">
        <v>29</v>
      </c>
      <c r="D159" s="488" t="s">
        <v>237</v>
      </c>
      <c r="E159" s="488" t="s">
        <v>61</v>
      </c>
      <c r="F159" s="488">
        <v>1</v>
      </c>
      <c r="G159" s="488">
        <v>10.59</v>
      </c>
      <c r="H159" s="488">
        <v>13.74582</v>
      </c>
      <c r="I159" s="488">
        <v>10.59</v>
      </c>
      <c r="J159" s="728">
        <v>13.74582</v>
      </c>
      <c r="K159" s="731"/>
    </row>
    <row r="160" spans="1:11" x14ac:dyDescent="0.2">
      <c r="A160" s="488" t="s">
        <v>180</v>
      </c>
      <c r="B160" s="488" t="s">
        <v>181</v>
      </c>
      <c r="C160" s="488" t="s">
        <v>29</v>
      </c>
      <c r="D160" s="488" t="s">
        <v>182</v>
      </c>
      <c r="E160" s="488" t="s">
        <v>61</v>
      </c>
      <c r="F160" s="488">
        <v>1</v>
      </c>
      <c r="G160" s="488">
        <v>9.2200000000000006</v>
      </c>
      <c r="H160" s="488">
        <v>11.967560000000001</v>
      </c>
      <c r="I160" s="488">
        <v>9.2200000000000006</v>
      </c>
      <c r="J160" s="728">
        <v>11.967560000000001</v>
      </c>
      <c r="K160" s="731"/>
    </row>
    <row r="161" spans="1:11" x14ac:dyDescent="0.2">
      <c r="A161" s="488" t="s">
        <v>189</v>
      </c>
      <c r="B161" s="488" t="s">
        <v>190</v>
      </c>
      <c r="C161" s="488" t="s">
        <v>29</v>
      </c>
      <c r="D161" s="488" t="s">
        <v>191</v>
      </c>
      <c r="E161" s="488" t="s">
        <v>61</v>
      </c>
      <c r="F161" s="488">
        <v>1</v>
      </c>
      <c r="G161" s="488">
        <v>8.94</v>
      </c>
      <c r="H161" s="488">
        <v>11.604119999999998</v>
      </c>
      <c r="I161" s="488">
        <v>8.94</v>
      </c>
      <c r="J161" s="728">
        <v>11.604119999999998</v>
      </c>
      <c r="K161" s="731"/>
    </row>
    <row r="162" spans="1:11" x14ac:dyDescent="0.2">
      <c r="A162" s="488" t="s">
        <v>238</v>
      </c>
      <c r="B162" s="488" t="s">
        <v>239</v>
      </c>
      <c r="C162" s="488" t="s">
        <v>29</v>
      </c>
      <c r="D162" s="488" t="s">
        <v>240</v>
      </c>
      <c r="E162" s="488" t="s">
        <v>61</v>
      </c>
      <c r="F162" s="488">
        <v>1</v>
      </c>
      <c r="G162" s="488">
        <v>8.61</v>
      </c>
      <c r="H162" s="488">
        <v>11.17578</v>
      </c>
      <c r="I162" s="488">
        <v>8.61</v>
      </c>
      <c r="J162" s="728">
        <v>11.17578</v>
      </c>
      <c r="K162" s="731"/>
    </row>
    <row r="163" spans="1:11" x14ac:dyDescent="0.2">
      <c r="A163" s="488" t="s">
        <v>241</v>
      </c>
      <c r="B163" s="488" t="s">
        <v>242</v>
      </c>
      <c r="C163" s="488" t="s">
        <v>29</v>
      </c>
      <c r="D163" s="488" t="s">
        <v>243</v>
      </c>
      <c r="E163" s="488" t="s">
        <v>61</v>
      </c>
      <c r="F163" s="488">
        <v>1</v>
      </c>
      <c r="G163" s="488">
        <v>8.34</v>
      </c>
      <c r="H163" s="488">
        <v>10.82532</v>
      </c>
      <c r="I163" s="488">
        <v>8.34</v>
      </c>
      <c r="J163" s="728">
        <v>10.82532</v>
      </c>
      <c r="K163" s="731"/>
    </row>
    <row r="164" spans="1:11" x14ac:dyDescent="0.2">
      <c r="A164" s="488" t="s">
        <v>183</v>
      </c>
      <c r="B164" s="488" t="s">
        <v>184</v>
      </c>
      <c r="C164" s="488" t="s">
        <v>29</v>
      </c>
      <c r="D164" s="488" t="s">
        <v>185</v>
      </c>
      <c r="E164" s="488" t="s">
        <v>61</v>
      </c>
      <c r="F164" s="488">
        <v>1</v>
      </c>
      <c r="G164" s="488">
        <v>7.88</v>
      </c>
      <c r="H164" s="488">
        <v>10.22824</v>
      </c>
      <c r="I164" s="488">
        <v>7.88</v>
      </c>
      <c r="J164" s="728">
        <v>10.22824</v>
      </c>
      <c r="K164" s="731"/>
    </row>
    <row r="165" spans="1:11" x14ac:dyDescent="0.2">
      <c r="A165" s="488" t="s">
        <v>81</v>
      </c>
      <c r="B165" s="488" t="s">
        <v>82</v>
      </c>
      <c r="C165" s="488" t="s">
        <v>29</v>
      </c>
      <c r="D165" s="488" t="s">
        <v>83</v>
      </c>
      <c r="E165" s="488" t="s">
        <v>61</v>
      </c>
      <c r="F165" s="488">
        <v>6</v>
      </c>
      <c r="G165" s="488">
        <v>1.31</v>
      </c>
      <c r="H165" s="488">
        <v>1.70038</v>
      </c>
      <c r="I165" s="488">
        <v>7.86</v>
      </c>
      <c r="J165" s="728">
        <v>10.20228</v>
      </c>
      <c r="K165" s="731"/>
    </row>
    <row r="166" spans="1:11" x14ac:dyDescent="0.2">
      <c r="A166" s="488" t="s">
        <v>212</v>
      </c>
      <c r="B166" s="488" t="s">
        <v>213</v>
      </c>
      <c r="C166" s="488" t="s">
        <v>29</v>
      </c>
      <c r="D166" s="488" t="s">
        <v>214</v>
      </c>
      <c r="E166" s="488" t="s">
        <v>61</v>
      </c>
      <c r="F166" s="488">
        <v>1</v>
      </c>
      <c r="G166" s="488">
        <v>5.96</v>
      </c>
      <c r="H166" s="488">
        <v>7.7360799999999994</v>
      </c>
      <c r="I166" s="488">
        <v>5.96</v>
      </c>
      <c r="J166" s="728">
        <v>7.7360799999999994</v>
      </c>
      <c r="K166" s="731"/>
    </row>
    <row r="167" spans="1:11" x14ac:dyDescent="0.2">
      <c r="A167" s="488" t="s">
        <v>230</v>
      </c>
      <c r="B167" s="488" t="s">
        <v>231</v>
      </c>
      <c r="C167" s="488" t="s">
        <v>29</v>
      </c>
      <c r="D167" s="488" t="s">
        <v>232</v>
      </c>
      <c r="E167" s="488" t="s">
        <v>61</v>
      </c>
      <c r="F167" s="488">
        <v>1</v>
      </c>
      <c r="G167" s="488">
        <v>5.83</v>
      </c>
      <c r="H167" s="488">
        <v>7.5673399999999997</v>
      </c>
      <c r="I167" s="488">
        <v>5.83</v>
      </c>
      <c r="J167" s="728">
        <v>7.5673399999999997</v>
      </c>
      <c r="K167" s="731"/>
    </row>
    <row r="168" spans="1:11" x14ac:dyDescent="0.2">
      <c r="A168" s="488" t="s">
        <v>224</v>
      </c>
      <c r="B168" s="488" t="s">
        <v>225</v>
      </c>
      <c r="C168" s="488" t="s">
        <v>29</v>
      </c>
      <c r="D168" s="488" t="s">
        <v>226</v>
      </c>
      <c r="E168" s="488" t="s">
        <v>61</v>
      </c>
      <c r="F168" s="488">
        <v>1</v>
      </c>
      <c r="G168" s="488">
        <v>4.84</v>
      </c>
      <c r="H168" s="488">
        <v>6.2823199999999995</v>
      </c>
      <c r="I168" s="488">
        <v>4.84</v>
      </c>
      <c r="J168" s="728">
        <v>6.2823199999999995</v>
      </c>
      <c r="K168" s="731"/>
    </row>
    <row r="169" spans="1:11" x14ac:dyDescent="0.2">
      <c r="A169" s="488" t="s">
        <v>221</v>
      </c>
      <c r="B169" s="488" t="s">
        <v>222</v>
      </c>
      <c r="C169" s="488" t="s">
        <v>29</v>
      </c>
      <c r="D169" s="488" t="s">
        <v>223</v>
      </c>
      <c r="E169" s="488" t="s">
        <v>61</v>
      </c>
      <c r="F169" s="488">
        <v>1</v>
      </c>
      <c r="G169" s="488">
        <v>4.5999999999999996</v>
      </c>
      <c r="H169" s="488">
        <v>5.9707999999999997</v>
      </c>
      <c r="I169" s="488">
        <v>4.5999999999999996</v>
      </c>
      <c r="J169" s="728">
        <v>5.9707999999999997</v>
      </c>
      <c r="K169" s="731"/>
    </row>
    <row r="170" spans="1:11" x14ac:dyDescent="0.2">
      <c r="A170" s="488" t="s">
        <v>166</v>
      </c>
      <c r="B170" s="488" t="s">
        <v>164</v>
      </c>
      <c r="C170" s="488" t="s">
        <v>29</v>
      </c>
      <c r="D170" s="488" t="s">
        <v>167</v>
      </c>
      <c r="E170" s="488" t="s">
        <v>61</v>
      </c>
      <c r="F170" s="488">
        <v>1</v>
      </c>
      <c r="G170" s="488">
        <v>4.33</v>
      </c>
      <c r="H170" s="488">
        <v>5.6203400000000006</v>
      </c>
      <c r="I170" s="488">
        <v>4.33</v>
      </c>
      <c r="J170" s="728">
        <v>5.6203400000000006</v>
      </c>
      <c r="K170" s="731"/>
    </row>
    <row r="171" spans="1:11" x14ac:dyDescent="0.2">
      <c r="A171" s="488" t="s">
        <v>87</v>
      </c>
      <c r="B171" s="488" t="s">
        <v>88</v>
      </c>
      <c r="C171" s="488" t="s">
        <v>29</v>
      </c>
      <c r="D171" s="488" t="s">
        <v>89</v>
      </c>
      <c r="E171" s="488" t="s">
        <v>38</v>
      </c>
      <c r="F171" s="488">
        <v>6</v>
      </c>
      <c r="G171" s="488">
        <v>0.62</v>
      </c>
      <c r="H171" s="488">
        <v>0.80475999999999992</v>
      </c>
      <c r="I171" s="488">
        <v>3.7199999999999998</v>
      </c>
      <c r="J171" s="728">
        <v>4.8285599999999995</v>
      </c>
      <c r="K171" s="731"/>
    </row>
    <row r="172" spans="1:11" x14ac:dyDescent="0.2">
      <c r="A172" s="488" t="s">
        <v>58</v>
      </c>
      <c r="B172" s="488" t="s">
        <v>59</v>
      </c>
      <c r="C172" s="488" t="s">
        <v>29</v>
      </c>
      <c r="D172" s="488" t="s">
        <v>60</v>
      </c>
      <c r="E172" s="488" t="s">
        <v>61</v>
      </c>
      <c r="F172" s="488">
        <v>2</v>
      </c>
      <c r="G172" s="488">
        <v>1.57</v>
      </c>
      <c r="H172" s="488">
        <v>2.0378600000000002</v>
      </c>
      <c r="I172" s="488">
        <v>3.14</v>
      </c>
      <c r="J172" s="728">
        <v>4.0757200000000005</v>
      </c>
      <c r="K172" s="731"/>
    </row>
    <row r="173" spans="1:11" x14ac:dyDescent="0.2">
      <c r="A173" s="488" t="s">
        <v>515</v>
      </c>
      <c r="B173" s="488" t="s">
        <v>516</v>
      </c>
      <c r="C173" s="488" t="s">
        <v>29</v>
      </c>
      <c r="D173" s="488" t="s">
        <v>517</v>
      </c>
      <c r="E173" s="488" t="s">
        <v>31</v>
      </c>
      <c r="F173" s="488">
        <v>1</v>
      </c>
      <c r="G173" s="488">
        <v>3.04</v>
      </c>
      <c r="H173" s="488">
        <v>3.9459200000000001</v>
      </c>
      <c r="I173" s="488">
        <v>3.04</v>
      </c>
      <c r="J173" s="728">
        <v>3.9459200000000001</v>
      </c>
      <c r="K173" s="731"/>
    </row>
    <row r="174" spans="1:11" x14ac:dyDescent="0.2">
      <c r="A174" s="488" t="s">
        <v>44</v>
      </c>
      <c r="B174" s="488" t="s">
        <v>45</v>
      </c>
      <c r="C174" s="488" t="s">
        <v>29</v>
      </c>
      <c r="D174" s="488" t="s">
        <v>46</v>
      </c>
      <c r="E174" s="488" t="s">
        <v>31</v>
      </c>
      <c r="F174" s="488">
        <v>1</v>
      </c>
      <c r="G174" s="488">
        <v>1.7</v>
      </c>
      <c r="H174" s="488">
        <v>2.1966000000000001</v>
      </c>
      <c r="I174" s="488">
        <v>1.7</v>
      </c>
      <c r="J174" s="728">
        <v>2.1966000000000001</v>
      </c>
      <c r="K174" s="731"/>
    </row>
    <row r="175" spans="1:11" ht="15" thickBot="1" x14ac:dyDescent="0.25">
      <c r="A175" s="488" t="s">
        <v>90</v>
      </c>
      <c r="B175" s="488" t="s">
        <v>91</v>
      </c>
      <c r="C175" s="488" t="s">
        <v>29</v>
      </c>
      <c r="D175" s="488" t="s">
        <v>92</v>
      </c>
      <c r="E175" s="488" t="s">
        <v>61</v>
      </c>
      <c r="F175" s="488">
        <v>2</v>
      </c>
      <c r="G175" s="488">
        <v>0.56999999999999995</v>
      </c>
      <c r="H175" s="488">
        <v>0.73985999999999996</v>
      </c>
      <c r="I175" s="488">
        <v>1.1399999999999999</v>
      </c>
      <c r="J175" s="735">
        <v>1.4797199999999999</v>
      </c>
      <c r="K175" s="734" t="s">
        <v>740</v>
      </c>
    </row>
    <row r="176" spans="1:11" ht="15" thickBot="1" x14ac:dyDescent="0.25">
      <c r="J176" s="736">
        <f>SUM(J4:J175)</f>
        <v>360172.85659060034</v>
      </c>
    </row>
    <row r="177" spans="4:12" x14ac:dyDescent="0.2">
      <c r="L177" s="29"/>
    </row>
    <row r="179" spans="4:12" ht="15" thickBot="1" x14ac:dyDescent="0.25"/>
    <row r="180" spans="4:12" ht="15" thickBot="1" x14ac:dyDescent="0.25">
      <c r="D180" s="879" t="s">
        <v>741</v>
      </c>
      <c r="E180" s="880"/>
      <c r="F180" s="881"/>
    </row>
    <row r="181" spans="4:12" x14ac:dyDescent="0.2">
      <c r="D181" s="718" t="s">
        <v>738</v>
      </c>
      <c r="E181" s="719">
        <v>0.5</v>
      </c>
      <c r="F181" s="720">
        <f>L9</f>
        <v>173329.847416</v>
      </c>
    </row>
    <row r="182" spans="4:12" x14ac:dyDescent="0.2">
      <c r="D182" s="721" t="s">
        <v>739</v>
      </c>
      <c r="E182" s="722">
        <v>0.3</v>
      </c>
      <c r="F182" s="723">
        <f>L10</f>
        <v>114297.07739999998</v>
      </c>
    </row>
    <row r="183" spans="4:12" ht="15" thickBot="1" x14ac:dyDescent="0.25">
      <c r="D183" s="724" t="s">
        <v>740</v>
      </c>
      <c r="E183" s="725">
        <v>0.2</v>
      </c>
      <c r="F183" s="726">
        <f>L19</f>
        <v>72545.931774599972</v>
      </c>
    </row>
    <row r="184" spans="4:12" ht="15" thickBot="1" x14ac:dyDescent="0.25">
      <c r="F184" s="727">
        <f>SUM(F181:F183)</f>
        <v>360172.85659059999</v>
      </c>
    </row>
  </sheetData>
  <sortState ref="A2:K173">
    <sortCondition descending="1" ref="J2:J173"/>
  </sortState>
  <mergeCells count="2">
    <mergeCell ref="A1:J1"/>
    <mergeCell ref="D180:F180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"/>
  <sheetViews>
    <sheetView workbookViewId="0">
      <pane ySplit="5" topLeftCell="A51" activePane="bottomLeft" state="frozen"/>
      <selection pane="bottomLeft" activeCell="K7" sqref="K7"/>
    </sheetView>
  </sheetViews>
  <sheetFormatPr defaultRowHeight="14.25" x14ac:dyDescent="0.2"/>
  <cols>
    <col min="4" max="4" width="30.375" customWidth="1"/>
    <col min="9" max="9" width="11.375" customWidth="1"/>
    <col min="10" max="10" width="15.125" customWidth="1"/>
    <col min="11" max="11" width="41" customWidth="1"/>
  </cols>
  <sheetData>
    <row r="1" spans="1:12" ht="58.5" customHeight="1" x14ac:dyDescent="0.2">
      <c r="A1" s="890" t="s">
        <v>0</v>
      </c>
      <c r="B1" s="891"/>
      <c r="C1" s="891"/>
      <c r="D1" s="827" t="s">
        <v>1</v>
      </c>
      <c r="E1" s="892"/>
      <c r="F1" s="892"/>
      <c r="G1" s="611"/>
      <c r="H1" s="612"/>
      <c r="I1" s="612"/>
      <c r="J1" s="612"/>
      <c r="K1" s="612"/>
      <c r="L1" s="613"/>
    </row>
    <row r="2" spans="1:12" ht="34.5" thickBot="1" x14ac:dyDescent="0.25">
      <c r="A2" s="893"/>
      <c r="B2" s="894"/>
      <c r="C2" s="895"/>
      <c r="D2" s="828" t="s">
        <v>5</v>
      </c>
      <c r="E2" s="896"/>
      <c r="F2" s="896"/>
      <c r="G2" s="616"/>
      <c r="H2" s="545"/>
      <c r="I2" s="545"/>
      <c r="J2" s="545"/>
      <c r="K2" s="545"/>
      <c r="L2" s="546"/>
    </row>
    <row r="3" spans="1:12" ht="30" customHeight="1" x14ac:dyDescent="0.2">
      <c r="A3" s="885" t="s">
        <v>742</v>
      </c>
      <c r="B3" s="886"/>
      <c r="C3" s="886"/>
      <c r="D3" s="886"/>
      <c r="E3" s="886"/>
      <c r="F3" s="886"/>
      <c r="G3" s="886"/>
      <c r="H3" s="887"/>
      <c r="I3" s="882"/>
      <c r="J3" s="883"/>
      <c r="K3" s="883"/>
      <c r="L3" s="884"/>
    </row>
    <row r="4" spans="1:12" ht="34.5" thickBot="1" x14ac:dyDescent="0.25">
      <c r="A4" s="888" t="s">
        <v>743</v>
      </c>
      <c r="B4" s="889"/>
      <c r="C4" s="889"/>
      <c r="D4" s="889"/>
      <c r="E4" s="889"/>
      <c r="F4" s="889"/>
      <c r="G4" s="889"/>
      <c r="H4" s="889"/>
      <c r="I4" s="555" t="s">
        <v>744</v>
      </c>
      <c r="J4" s="555" t="s">
        <v>745</v>
      </c>
      <c r="K4" s="555" t="s">
        <v>746</v>
      </c>
      <c r="L4" s="555" t="s">
        <v>747</v>
      </c>
    </row>
    <row r="5" spans="1:12" x14ac:dyDescent="0.2">
      <c r="A5" s="550" t="s">
        <v>9</v>
      </c>
      <c r="B5" s="550" t="s">
        <v>10</v>
      </c>
      <c r="C5" s="551" t="s">
        <v>11</v>
      </c>
      <c r="D5" s="552" t="s">
        <v>12</v>
      </c>
      <c r="E5" s="550" t="s">
        <v>13</v>
      </c>
      <c r="F5" s="550" t="s">
        <v>14</v>
      </c>
      <c r="G5" s="550" t="s">
        <v>15</v>
      </c>
      <c r="H5" s="553" t="s">
        <v>572</v>
      </c>
      <c r="I5" s="27"/>
      <c r="J5" s="27"/>
      <c r="K5" s="27"/>
      <c r="L5" s="27"/>
    </row>
    <row r="6" spans="1:12" ht="45" x14ac:dyDescent="0.2">
      <c r="A6" s="582" t="s">
        <v>748</v>
      </c>
      <c r="B6" s="575" t="s">
        <v>749</v>
      </c>
      <c r="C6" s="576" t="s">
        <v>29</v>
      </c>
      <c r="D6" s="577" t="s">
        <v>750</v>
      </c>
      <c r="E6" s="578" t="s">
        <v>13</v>
      </c>
      <c r="F6" s="579">
        <v>2</v>
      </c>
      <c r="G6" s="579"/>
      <c r="H6" s="580"/>
      <c r="I6" s="581" t="s">
        <v>751</v>
      </c>
      <c r="J6" s="581"/>
      <c r="K6" s="581"/>
      <c r="L6" s="577" t="s">
        <v>752</v>
      </c>
    </row>
    <row r="7" spans="1:12" ht="22.5" x14ac:dyDescent="0.2">
      <c r="A7" s="582" t="s">
        <v>753</v>
      </c>
      <c r="B7" s="575" t="s">
        <v>754</v>
      </c>
      <c r="C7" s="576" t="s">
        <v>755</v>
      </c>
      <c r="D7" s="577" t="s">
        <v>756</v>
      </c>
      <c r="E7" s="578" t="s">
        <v>757</v>
      </c>
      <c r="F7" s="579">
        <v>33</v>
      </c>
      <c r="G7" s="579"/>
      <c r="H7" s="580"/>
      <c r="I7" s="581" t="s">
        <v>758</v>
      </c>
      <c r="J7" s="577" t="s">
        <v>759</v>
      </c>
      <c r="K7" s="583" t="s">
        <v>760</v>
      </c>
      <c r="L7" s="581"/>
    </row>
    <row r="8" spans="1:12" ht="22.5" x14ac:dyDescent="0.2">
      <c r="A8" s="582" t="s">
        <v>761</v>
      </c>
      <c r="B8" s="575" t="s">
        <v>762</v>
      </c>
      <c r="C8" s="576" t="s">
        <v>755</v>
      </c>
      <c r="D8" s="577" t="s">
        <v>763</v>
      </c>
      <c r="E8" s="578" t="s">
        <v>764</v>
      </c>
      <c r="F8" s="579">
        <v>10</v>
      </c>
      <c r="G8" s="579"/>
      <c r="H8" s="580"/>
      <c r="I8" s="581" t="s">
        <v>765</v>
      </c>
      <c r="J8" s="577" t="s">
        <v>759</v>
      </c>
      <c r="K8" s="583" t="s">
        <v>766</v>
      </c>
      <c r="L8" s="581"/>
    </row>
    <row r="9" spans="1:12" ht="45" x14ac:dyDescent="0.2">
      <c r="A9" s="582" t="s">
        <v>767</v>
      </c>
      <c r="B9" s="575" t="s">
        <v>768</v>
      </c>
      <c r="C9" s="576" t="s">
        <v>755</v>
      </c>
      <c r="D9" s="577" t="s">
        <v>769</v>
      </c>
      <c r="E9" s="578" t="s">
        <v>764</v>
      </c>
      <c r="F9" s="579">
        <v>26</v>
      </c>
      <c r="G9" s="579"/>
      <c r="H9" s="580"/>
      <c r="I9" s="581" t="s">
        <v>770</v>
      </c>
      <c r="J9" s="577" t="s">
        <v>759</v>
      </c>
      <c r="K9" s="583" t="s">
        <v>766</v>
      </c>
      <c r="L9" s="581"/>
    </row>
    <row r="10" spans="1:12" ht="22.5" x14ac:dyDescent="0.2">
      <c r="A10" s="554" t="s">
        <v>771</v>
      </c>
      <c r="B10" s="558" t="s">
        <v>772</v>
      </c>
      <c r="C10" s="559" t="s">
        <v>755</v>
      </c>
      <c r="D10" s="560" t="s">
        <v>773</v>
      </c>
      <c r="E10" s="561" t="s">
        <v>774</v>
      </c>
      <c r="F10" s="564">
        <v>65</v>
      </c>
      <c r="G10" s="562"/>
      <c r="H10" s="563"/>
      <c r="I10" s="563"/>
      <c r="J10" s="563"/>
      <c r="K10" s="563"/>
      <c r="L10" s="563"/>
    </row>
    <row r="11" spans="1:12" ht="22.5" x14ac:dyDescent="0.2">
      <c r="A11" s="554" t="s">
        <v>775</v>
      </c>
      <c r="B11" s="558" t="s">
        <v>776</v>
      </c>
      <c r="C11" s="559" t="s">
        <v>755</v>
      </c>
      <c r="D11" s="560" t="s">
        <v>777</v>
      </c>
      <c r="E11" s="561" t="s">
        <v>774</v>
      </c>
      <c r="F11" s="564">
        <v>48</v>
      </c>
      <c r="G11" s="562"/>
      <c r="H11" s="563"/>
      <c r="I11" s="563"/>
      <c r="J11" s="563"/>
      <c r="K11" s="563"/>
      <c r="L11" s="563"/>
    </row>
    <row r="12" spans="1:12" ht="22.5" x14ac:dyDescent="0.2">
      <c r="A12" s="582"/>
      <c r="B12" s="575" t="s">
        <v>778</v>
      </c>
      <c r="C12" s="576" t="s">
        <v>779</v>
      </c>
      <c r="D12" s="577" t="s">
        <v>780</v>
      </c>
      <c r="E12" s="578" t="s">
        <v>757</v>
      </c>
      <c r="F12" s="585">
        <v>11</v>
      </c>
      <c r="G12" s="579"/>
      <c r="H12" s="580"/>
      <c r="I12" s="581"/>
      <c r="J12" s="581"/>
      <c r="K12" s="581"/>
      <c r="L12" s="581"/>
    </row>
    <row r="13" spans="1:12" ht="22.5" x14ac:dyDescent="0.2">
      <c r="A13" s="554" t="s">
        <v>781</v>
      </c>
      <c r="B13" s="558" t="s">
        <v>782</v>
      </c>
      <c r="C13" s="559" t="s">
        <v>755</v>
      </c>
      <c r="D13" s="560" t="s">
        <v>783</v>
      </c>
      <c r="E13" s="561" t="s">
        <v>774</v>
      </c>
      <c r="F13" s="564">
        <v>220</v>
      </c>
      <c r="G13" s="562"/>
      <c r="H13" s="563"/>
      <c r="I13" s="27"/>
      <c r="J13" s="27"/>
      <c r="K13" s="27"/>
      <c r="L13" s="27"/>
    </row>
    <row r="14" spans="1:12" ht="22.5" x14ac:dyDescent="0.2">
      <c r="A14" s="554" t="s">
        <v>784</v>
      </c>
      <c r="B14" s="558" t="s">
        <v>785</v>
      </c>
      <c r="C14" s="559" t="s">
        <v>755</v>
      </c>
      <c r="D14" s="560" t="s">
        <v>786</v>
      </c>
      <c r="E14" s="561" t="s">
        <v>774</v>
      </c>
      <c r="F14" s="564">
        <v>162</v>
      </c>
      <c r="G14" s="562"/>
      <c r="H14" s="563"/>
      <c r="I14" s="27"/>
      <c r="J14" s="27"/>
      <c r="K14" s="27"/>
      <c r="L14" s="27"/>
    </row>
    <row r="15" spans="1:12" ht="22.5" x14ac:dyDescent="0.2">
      <c r="A15" s="582"/>
      <c r="B15" s="575" t="s">
        <v>787</v>
      </c>
      <c r="C15" s="576" t="s">
        <v>779</v>
      </c>
      <c r="D15" s="577" t="s">
        <v>788</v>
      </c>
      <c r="E15" s="578" t="s">
        <v>38</v>
      </c>
      <c r="F15" s="585">
        <v>115</v>
      </c>
      <c r="G15" s="579"/>
      <c r="H15" s="580"/>
      <c r="I15" s="575" t="s">
        <v>789</v>
      </c>
      <c r="J15" s="581"/>
      <c r="K15" s="581"/>
      <c r="L15" s="576" t="s">
        <v>779</v>
      </c>
    </row>
    <row r="16" spans="1:12" x14ac:dyDescent="0.2">
      <c r="A16" s="582" t="s">
        <v>790</v>
      </c>
      <c r="B16" s="575"/>
      <c r="C16" s="576" t="s">
        <v>779</v>
      </c>
      <c r="D16" s="577" t="s">
        <v>791</v>
      </c>
      <c r="E16" s="578" t="s">
        <v>764</v>
      </c>
      <c r="F16" s="585">
        <v>10</v>
      </c>
      <c r="G16" s="579"/>
      <c r="H16" s="580"/>
      <c r="I16" s="581"/>
      <c r="J16" s="581"/>
      <c r="K16" s="581"/>
      <c r="L16" s="581"/>
    </row>
    <row r="17" spans="1:12" ht="33.75" x14ac:dyDescent="0.2">
      <c r="A17" s="582" t="s">
        <v>792</v>
      </c>
      <c r="B17" s="575" t="s">
        <v>793</v>
      </c>
      <c r="C17" s="576" t="s">
        <v>29</v>
      </c>
      <c r="D17" s="577" t="s">
        <v>794</v>
      </c>
      <c r="E17" s="578" t="s">
        <v>795</v>
      </c>
      <c r="F17" s="585">
        <v>15</v>
      </c>
      <c r="G17" s="579"/>
      <c r="H17" s="580"/>
      <c r="I17" s="575" t="s">
        <v>796</v>
      </c>
      <c r="J17" s="581"/>
      <c r="K17" s="581"/>
      <c r="L17" s="576" t="s">
        <v>779</v>
      </c>
    </row>
    <row r="18" spans="1:12" ht="78.75" customHeight="1" x14ac:dyDescent="0.2">
      <c r="A18" s="582" t="s">
        <v>797</v>
      </c>
      <c r="B18" s="575" t="s">
        <v>798</v>
      </c>
      <c r="C18" s="576" t="s">
        <v>755</v>
      </c>
      <c r="D18" s="587" t="s">
        <v>799</v>
      </c>
      <c r="E18" s="588" t="s">
        <v>38</v>
      </c>
      <c r="F18" s="585">
        <v>27</v>
      </c>
      <c r="G18" s="579">
        <v>446.39</v>
      </c>
      <c r="H18" s="580"/>
      <c r="I18" s="580" t="s">
        <v>800</v>
      </c>
      <c r="J18" s="589" t="s">
        <v>801</v>
      </c>
      <c r="K18" s="589" t="s">
        <v>542</v>
      </c>
      <c r="L18" s="581"/>
    </row>
    <row r="19" spans="1:12" ht="89.25" customHeight="1" x14ac:dyDescent="0.2">
      <c r="A19" s="582" t="s">
        <v>802</v>
      </c>
      <c r="B19" s="575" t="s">
        <v>803</v>
      </c>
      <c r="C19" s="576" t="s">
        <v>755</v>
      </c>
      <c r="D19" s="587" t="s">
        <v>804</v>
      </c>
      <c r="E19" s="588" t="s">
        <v>38</v>
      </c>
      <c r="F19" s="585">
        <v>11</v>
      </c>
      <c r="G19" s="579">
        <v>446.39</v>
      </c>
      <c r="H19" s="580"/>
      <c r="I19" s="581" t="s">
        <v>805</v>
      </c>
      <c r="J19" s="587" t="s">
        <v>801</v>
      </c>
      <c r="K19" s="587" t="s">
        <v>539</v>
      </c>
      <c r="L19" s="581"/>
    </row>
    <row r="20" spans="1:12" ht="66" customHeight="1" x14ac:dyDescent="0.2">
      <c r="A20" s="582" t="s">
        <v>806</v>
      </c>
      <c r="B20" s="575" t="s">
        <v>807</v>
      </c>
      <c r="C20" s="576" t="s">
        <v>755</v>
      </c>
      <c r="D20" s="587" t="s">
        <v>808</v>
      </c>
      <c r="E20" s="588" t="s">
        <v>38</v>
      </c>
      <c r="F20" s="585">
        <v>16</v>
      </c>
      <c r="G20" s="579">
        <v>803.5</v>
      </c>
      <c r="H20" s="580"/>
      <c r="I20" s="581" t="s">
        <v>809</v>
      </c>
      <c r="J20" s="583" t="s">
        <v>801</v>
      </c>
      <c r="K20" s="587" t="s">
        <v>810</v>
      </c>
      <c r="L20" s="581"/>
    </row>
    <row r="21" spans="1:12" ht="109.5" customHeight="1" x14ac:dyDescent="0.2">
      <c r="A21" s="582" t="s">
        <v>811</v>
      </c>
      <c r="B21" s="575" t="s">
        <v>812</v>
      </c>
      <c r="C21" s="576" t="s">
        <v>755</v>
      </c>
      <c r="D21" s="587" t="s">
        <v>813</v>
      </c>
      <c r="E21" s="588" t="s">
        <v>38</v>
      </c>
      <c r="F21" s="585">
        <v>15</v>
      </c>
      <c r="G21" s="579">
        <v>803.5</v>
      </c>
      <c r="H21" s="580"/>
      <c r="I21" s="581" t="s">
        <v>814</v>
      </c>
      <c r="J21" s="591" t="s">
        <v>801</v>
      </c>
      <c r="K21" s="587" t="s">
        <v>533</v>
      </c>
      <c r="L21" s="581"/>
    </row>
    <row r="22" spans="1:12" ht="22.5" x14ac:dyDescent="0.2">
      <c r="A22" s="554" t="s">
        <v>815</v>
      </c>
      <c r="B22" s="558" t="s">
        <v>816</v>
      </c>
      <c r="C22" s="559" t="s">
        <v>755</v>
      </c>
      <c r="D22" s="565" t="s">
        <v>817</v>
      </c>
      <c r="E22" s="561" t="s">
        <v>818</v>
      </c>
      <c r="F22" s="592" t="s">
        <v>819</v>
      </c>
      <c r="G22" s="556"/>
      <c r="H22" s="557"/>
      <c r="I22" s="27"/>
      <c r="J22" s="27"/>
      <c r="K22" s="27"/>
      <c r="L22" s="27"/>
    </row>
    <row r="23" spans="1:12" ht="22.5" x14ac:dyDescent="0.2">
      <c r="A23" s="584" t="s">
        <v>820</v>
      </c>
      <c r="B23" s="572" t="s">
        <v>821</v>
      </c>
      <c r="C23" s="573" t="s">
        <v>755</v>
      </c>
      <c r="D23" s="590" t="s">
        <v>822</v>
      </c>
      <c r="E23" s="574" t="s">
        <v>818</v>
      </c>
      <c r="F23" s="593" t="s">
        <v>819</v>
      </c>
      <c r="G23" s="586"/>
      <c r="H23" s="566"/>
    </row>
    <row r="24" spans="1:12" ht="56.25" x14ac:dyDescent="0.2">
      <c r="A24" s="582" t="s">
        <v>823</v>
      </c>
      <c r="B24" s="575" t="s">
        <v>821</v>
      </c>
      <c r="C24" s="576" t="s">
        <v>755</v>
      </c>
      <c r="D24" s="594" t="s">
        <v>824</v>
      </c>
      <c r="E24" s="580" t="s">
        <v>13</v>
      </c>
      <c r="F24" s="580">
        <v>8</v>
      </c>
      <c r="G24" s="580">
        <v>524.73</v>
      </c>
      <c r="H24" s="580"/>
      <c r="I24" s="581" t="s">
        <v>805</v>
      </c>
      <c r="J24" s="581"/>
      <c r="K24" s="594" t="s">
        <v>825</v>
      </c>
      <c r="L24" s="581"/>
    </row>
    <row r="25" spans="1:12" ht="56.25" x14ac:dyDescent="0.2">
      <c r="A25" s="595" t="s">
        <v>826</v>
      </c>
      <c r="B25" s="576" t="s">
        <v>816</v>
      </c>
      <c r="C25" s="576" t="s">
        <v>755</v>
      </c>
      <c r="D25" s="596" t="s">
        <v>827</v>
      </c>
      <c r="E25" s="580" t="s">
        <v>13</v>
      </c>
      <c r="F25" s="580">
        <v>2</v>
      </c>
      <c r="G25" s="580">
        <v>423.78</v>
      </c>
      <c r="H25" s="580"/>
      <c r="I25" s="581" t="s">
        <v>800</v>
      </c>
      <c r="J25" s="581"/>
      <c r="K25" s="581"/>
      <c r="L25" s="581"/>
    </row>
    <row r="26" spans="1:12" ht="45" x14ac:dyDescent="0.2">
      <c r="A26" s="582" t="s">
        <v>828</v>
      </c>
      <c r="B26" s="575" t="s">
        <v>829</v>
      </c>
      <c r="C26" s="580" t="s">
        <v>755</v>
      </c>
      <c r="D26" s="594" t="s">
        <v>830</v>
      </c>
      <c r="E26" s="580" t="s">
        <v>13</v>
      </c>
      <c r="F26" s="580">
        <v>2</v>
      </c>
      <c r="G26" s="580">
        <v>862.59</v>
      </c>
      <c r="H26" s="580"/>
      <c r="I26" s="581" t="s">
        <v>831</v>
      </c>
      <c r="J26" s="594" t="s">
        <v>832</v>
      </c>
      <c r="K26" s="594" t="s">
        <v>833</v>
      </c>
      <c r="L26" s="581"/>
    </row>
    <row r="27" spans="1:12" ht="33.75" x14ac:dyDescent="0.2">
      <c r="A27" s="582" t="s">
        <v>834</v>
      </c>
      <c r="B27" s="575" t="s">
        <v>835</v>
      </c>
      <c r="C27" s="594" t="s">
        <v>836</v>
      </c>
      <c r="D27" s="594" t="s">
        <v>837</v>
      </c>
      <c r="E27" s="580" t="s">
        <v>838</v>
      </c>
      <c r="F27" s="580">
        <v>2</v>
      </c>
      <c r="G27" s="580">
        <v>360</v>
      </c>
      <c r="H27" s="580"/>
      <c r="I27" s="581" t="s">
        <v>839</v>
      </c>
      <c r="J27" s="594" t="s">
        <v>840</v>
      </c>
      <c r="K27" s="594" t="s">
        <v>841</v>
      </c>
      <c r="L27" s="581"/>
    </row>
    <row r="28" spans="1:12" ht="45" x14ac:dyDescent="0.2">
      <c r="A28" s="582" t="s">
        <v>842</v>
      </c>
      <c r="B28" s="575" t="s">
        <v>843</v>
      </c>
      <c r="C28" s="594" t="s">
        <v>844</v>
      </c>
      <c r="D28" s="594" t="s">
        <v>845</v>
      </c>
      <c r="E28" s="580" t="s">
        <v>764</v>
      </c>
      <c r="F28" s="580">
        <v>1</v>
      </c>
      <c r="G28" s="580">
        <v>500.84</v>
      </c>
      <c r="H28" s="580"/>
      <c r="I28" s="581" t="s">
        <v>846</v>
      </c>
      <c r="J28" s="594" t="s">
        <v>847</v>
      </c>
      <c r="K28" s="594" t="s">
        <v>848</v>
      </c>
      <c r="L28" s="581"/>
    </row>
    <row r="29" spans="1:12" ht="33.75" x14ac:dyDescent="0.2">
      <c r="A29" s="582" t="s">
        <v>849</v>
      </c>
      <c r="B29" s="575" t="s">
        <v>850</v>
      </c>
      <c r="C29" s="580" t="s">
        <v>755</v>
      </c>
      <c r="D29" s="587" t="s">
        <v>851</v>
      </c>
      <c r="E29" s="580" t="s">
        <v>852</v>
      </c>
      <c r="F29" s="580">
        <v>2</v>
      </c>
      <c r="G29" s="580">
        <v>166.86</v>
      </c>
      <c r="H29" s="580"/>
      <c r="I29" s="581" t="s">
        <v>853</v>
      </c>
      <c r="J29" s="594" t="s">
        <v>854</v>
      </c>
      <c r="K29" s="594" t="s">
        <v>855</v>
      </c>
      <c r="L29" s="581"/>
    </row>
    <row r="30" spans="1:12" x14ac:dyDescent="0.2">
      <c r="A30" s="582" t="s">
        <v>856</v>
      </c>
      <c r="B30" s="575" t="s">
        <v>857</v>
      </c>
      <c r="C30" s="580" t="s">
        <v>755</v>
      </c>
      <c r="D30" s="587" t="s">
        <v>657</v>
      </c>
      <c r="E30" s="580" t="s">
        <v>852</v>
      </c>
      <c r="F30" s="580">
        <v>2</v>
      </c>
      <c r="G30" s="580">
        <v>379.9</v>
      </c>
      <c r="H30" s="580"/>
      <c r="I30" s="581" t="s">
        <v>858</v>
      </c>
      <c r="J30" s="594" t="s">
        <v>859</v>
      </c>
      <c r="K30" s="594" t="s">
        <v>860</v>
      </c>
      <c r="L30" s="581"/>
    </row>
    <row r="31" spans="1:12" ht="33.75" x14ac:dyDescent="0.2">
      <c r="A31" s="595" t="s">
        <v>861</v>
      </c>
      <c r="B31" s="576" t="s">
        <v>862</v>
      </c>
      <c r="C31" s="580" t="s">
        <v>755</v>
      </c>
      <c r="D31" s="599" t="s">
        <v>863</v>
      </c>
      <c r="E31" s="580" t="s">
        <v>852</v>
      </c>
      <c r="F31" s="580">
        <v>2</v>
      </c>
      <c r="G31" s="580">
        <v>317.27</v>
      </c>
      <c r="H31" s="580"/>
      <c r="I31" s="596" t="s">
        <v>864</v>
      </c>
      <c r="J31" s="581" t="s">
        <v>779</v>
      </c>
      <c r="K31" s="581" t="s">
        <v>864</v>
      </c>
      <c r="L31" s="581"/>
    </row>
    <row r="32" spans="1:12" ht="33.75" x14ac:dyDescent="0.2">
      <c r="A32" s="582" t="s">
        <v>865</v>
      </c>
      <c r="B32" s="575" t="s">
        <v>866</v>
      </c>
      <c r="C32" s="580" t="s">
        <v>755</v>
      </c>
      <c r="D32" s="587" t="s">
        <v>867</v>
      </c>
      <c r="E32" s="580" t="s">
        <v>852</v>
      </c>
      <c r="F32" s="580">
        <v>2</v>
      </c>
      <c r="G32" s="580">
        <v>16.18</v>
      </c>
      <c r="H32" s="580"/>
      <c r="I32" s="581" t="s">
        <v>868</v>
      </c>
      <c r="J32" s="597" t="s">
        <v>869</v>
      </c>
      <c r="K32" s="594" t="s">
        <v>870</v>
      </c>
      <c r="L32" s="581"/>
    </row>
    <row r="33" spans="1:12" ht="33.75" x14ac:dyDescent="0.2">
      <c r="A33" s="582" t="s">
        <v>871</v>
      </c>
      <c r="B33" s="575" t="s">
        <v>872</v>
      </c>
      <c r="C33" s="580" t="s">
        <v>755</v>
      </c>
      <c r="D33" s="587" t="s">
        <v>873</v>
      </c>
      <c r="E33" s="580" t="s">
        <v>852</v>
      </c>
      <c r="F33" s="580">
        <v>2</v>
      </c>
      <c r="G33" s="580">
        <v>46.09</v>
      </c>
      <c r="H33" s="580"/>
      <c r="I33" s="581" t="s">
        <v>874</v>
      </c>
      <c r="J33" s="597" t="s">
        <v>875</v>
      </c>
      <c r="K33" s="581"/>
      <c r="L33" s="581"/>
    </row>
    <row r="34" spans="1:12" ht="90" customHeight="1" x14ac:dyDescent="0.2">
      <c r="A34" s="582" t="s">
        <v>876</v>
      </c>
      <c r="B34" s="575" t="s">
        <v>877</v>
      </c>
      <c r="C34" s="580" t="s">
        <v>755</v>
      </c>
      <c r="D34" s="594" t="s">
        <v>878</v>
      </c>
      <c r="E34" s="580" t="s">
        <v>852</v>
      </c>
      <c r="F34" s="580">
        <v>2</v>
      </c>
      <c r="G34" s="580"/>
      <c r="H34" s="580"/>
      <c r="I34" s="598" t="s">
        <v>879</v>
      </c>
      <c r="J34" s="581" t="s">
        <v>779</v>
      </c>
      <c r="K34" s="581"/>
      <c r="L34" s="581"/>
    </row>
    <row r="35" spans="1:12" ht="33.75" x14ac:dyDescent="0.2">
      <c r="A35" s="582" t="s">
        <v>880</v>
      </c>
      <c r="B35" s="575" t="s">
        <v>881</v>
      </c>
      <c r="C35" s="580" t="s">
        <v>755</v>
      </c>
      <c r="D35" s="587" t="s">
        <v>882</v>
      </c>
      <c r="E35" s="580" t="s">
        <v>852</v>
      </c>
      <c r="F35" s="580">
        <v>2</v>
      </c>
      <c r="G35" s="580"/>
      <c r="H35" s="580"/>
      <c r="I35" s="598" t="s">
        <v>883</v>
      </c>
      <c r="J35" s="581" t="s">
        <v>779</v>
      </c>
      <c r="K35" s="581"/>
      <c r="L35" s="581"/>
    </row>
    <row r="36" spans="1:12" ht="22.5" x14ac:dyDescent="0.2">
      <c r="A36" s="582" t="s">
        <v>884</v>
      </c>
      <c r="B36" s="575" t="s">
        <v>885</v>
      </c>
      <c r="C36" s="580" t="s">
        <v>755</v>
      </c>
      <c r="D36" s="587" t="s">
        <v>886</v>
      </c>
      <c r="E36" s="580" t="s">
        <v>852</v>
      </c>
      <c r="F36" s="580">
        <v>2</v>
      </c>
      <c r="G36" s="580">
        <v>85.01</v>
      </c>
      <c r="H36" s="580"/>
      <c r="I36" s="581" t="s">
        <v>874</v>
      </c>
      <c r="J36" s="587" t="s">
        <v>887</v>
      </c>
      <c r="K36" s="581"/>
      <c r="L36" s="581"/>
    </row>
    <row r="37" spans="1:12" ht="33.75" x14ac:dyDescent="0.2">
      <c r="A37" s="582" t="s">
        <v>888</v>
      </c>
      <c r="B37" s="575" t="s">
        <v>889</v>
      </c>
      <c r="C37" s="580" t="s">
        <v>755</v>
      </c>
      <c r="D37" s="587" t="s">
        <v>648</v>
      </c>
      <c r="E37" s="580" t="s">
        <v>852</v>
      </c>
      <c r="F37" s="580">
        <v>2</v>
      </c>
      <c r="G37" s="580">
        <v>232.86</v>
      </c>
      <c r="H37" s="581"/>
      <c r="I37" s="581" t="s">
        <v>890</v>
      </c>
      <c r="J37" s="597" t="s">
        <v>891</v>
      </c>
      <c r="K37" s="597" t="s">
        <v>892</v>
      </c>
      <c r="L37" s="581"/>
    </row>
    <row r="38" spans="1:12" ht="45" x14ac:dyDescent="0.2">
      <c r="A38" s="582" t="s">
        <v>893</v>
      </c>
      <c r="B38" s="575" t="s">
        <v>894</v>
      </c>
      <c r="C38" s="580" t="s">
        <v>779</v>
      </c>
      <c r="D38" s="587" t="s">
        <v>145</v>
      </c>
      <c r="E38" s="580"/>
      <c r="F38" s="580">
        <v>2</v>
      </c>
      <c r="G38" s="580"/>
      <c r="H38" s="580"/>
      <c r="I38" s="581" t="s">
        <v>895</v>
      </c>
      <c r="J38" s="581"/>
      <c r="K38" s="597" t="s">
        <v>896</v>
      </c>
      <c r="L38" s="581"/>
    </row>
    <row r="39" spans="1:12" x14ac:dyDescent="0.2">
      <c r="A39" s="600"/>
      <c r="B39" s="601"/>
      <c r="C39" s="602"/>
      <c r="D39" s="603" t="s">
        <v>897</v>
      </c>
      <c r="E39" s="602"/>
      <c r="F39" s="602"/>
      <c r="G39" s="602"/>
      <c r="H39" s="602"/>
    </row>
    <row r="40" spans="1:12" ht="33.75" x14ac:dyDescent="0.2">
      <c r="A40" s="582" t="s">
        <v>898</v>
      </c>
      <c r="B40" s="575"/>
      <c r="C40" s="580"/>
      <c r="D40" s="587" t="s">
        <v>899</v>
      </c>
      <c r="E40" s="587" t="s">
        <v>818</v>
      </c>
      <c r="F40" s="580">
        <v>2</v>
      </c>
      <c r="G40" s="580"/>
      <c r="H40" s="580"/>
      <c r="I40" s="581" t="s">
        <v>900</v>
      </c>
      <c r="J40" s="581"/>
      <c r="K40" s="597" t="s">
        <v>901</v>
      </c>
      <c r="L40" s="581"/>
    </row>
    <row r="41" spans="1:12" ht="22.5" x14ac:dyDescent="0.2">
      <c r="A41" s="582" t="s">
        <v>902</v>
      </c>
      <c r="B41" s="575" t="s">
        <v>903</v>
      </c>
      <c r="C41" s="580" t="s">
        <v>755</v>
      </c>
      <c r="D41" s="587" t="s">
        <v>904</v>
      </c>
      <c r="E41" s="580" t="s">
        <v>905</v>
      </c>
      <c r="F41" s="580">
        <v>2</v>
      </c>
      <c r="G41" s="580"/>
      <c r="H41" s="580"/>
      <c r="I41" s="581" t="s">
        <v>900</v>
      </c>
      <c r="J41" s="581"/>
      <c r="K41" s="604" t="s">
        <v>906</v>
      </c>
      <c r="L41" s="581"/>
    </row>
    <row r="42" spans="1:12" x14ac:dyDescent="0.2">
      <c r="A42" s="582" t="s">
        <v>907</v>
      </c>
      <c r="B42" s="575"/>
      <c r="C42" s="580" t="s">
        <v>755</v>
      </c>
      <c r="D42" s="587" t="s">
        <v>908</v>
      </c>
      <c r="E42" s="580" t="s">
        <v>905</v>
      </c>
      <c r="F42" s="580">
        <v>2</v>
      </c>
      <c r="G42" s="580"/>
      <c r="H42" s="580"/>
      <c r="I42" s="581" t="s">
        <v>900</v>
      </c>
      <c r="J42" s="581"/>
      <c r="K42" s="604" t="s">
        <v>906</v>
      </c>
      <c r="L42" s="581"/>
    </row>
    <row r="43" spans="1:12" x14ac:dyDescent="0.2">
      <c r="A43" s="582" t="s">
        <v>909</v>
      </c>
      <c r="B43" s="575" t="s">
        <v>910</v>
      </c>
      <c r="C43" s="580" t="s">
        <v>911</v>
      </c>
      <c r="D43" s="587" t="s">
        <v>912</v>
      </c>
      <c r="E43" s="580" t="s">
        <v>913</v>
      </c>
      <c r="F43" s="580">
        <v>1</v>
      </c>
      <c r="G43" s="580">
        <v>45.28</v>
      </c>
      <c r="H43" s="580"/>
      <c r="I43" s="581"/>
      <c r="J43" s="581"/>
      <c r="K43" s="581"/>
      <c r="L43" s="581"/>
    </row>
    <row r="44" spans="1:12" x14ac:dyDescent="0.2">
      <c r="A44" s="582" t="s">
        <v>914</v>
      </c>
      <c r="B44" s="575" t="s">
        <v>915</v>
      </c>
      <c r="C44" s="580" t="s">
        <v>911</v>
      </c>
      <c r="D44" s="587" t="s">
        <v>916</v>
      </c>
      <c r="E44" s="580" t="s">
        <v>726</v>
      </c>
      <c r="F44" s="580">
        <v>1</v>
      </c>
      <c r="G44" s="580">
        <v>7.25</v>
      </c>
      <c r="H44" s="580"/>
      <c r="I44" s="581"/>
      <c r="J44" s="581"/>
      <c r="K44" s="581"/>
      <c r="L44" s="581"/>
    </row>
    <row r="45" spans="1:12" x14ac:dyDescent="0.2">
      <c r="A45" s="582" t="s">
        <v>917</v>
      </c>
      <c r="B45" s="575" t="s">
        <v>918</v>
      </c>
      <c r="C45" s="580" t="s">
        <v>911</v>
      </c>
      <c r="D45" s="587" t="s">
        <v>919</v>
      </c>
      <c r="E45" s="580" t="s">
        <v>920</v>
      </c>
      <c r="F45" s="580">
        <v>1</v>
      </c>
      <c r="G45" s="580">
        <v>34.33</v>
      </c>
      <c r="H45" s="580"/>
      <c r="I45" s="581"/>
      <c r="J45" s="581"/>
      <c r="K45" s="581"/>
      <c r="L45" s="581"/>
    </row>
    <row r="46" spans="1:12" x14ac:dyDescent="0.2">
      <c r="A46" s="582" t="s">
        <v>921</v>
      </c>
      <c r="B46" s="575"/>
      <c r="C46" s="580"/>
      <c r="D46" s="587"/>
      <c r="E46" s="580"/>
      <c r="F46" s="580"/>
      <c r="G46" s="580"/>
      <c r="H46" s="580"/>
      <c r="I46" s="581"/>
      <c r="J46" s="581"/>
      <c r="K46" s="581"/>
      <c r="L46" s="581"/>
    </row>
    <row r="47" spans="1:12" x14ac:dyDescent="0.2">
      <c r="A47" s="582" t="s">
        <v>922</v>
      </c>
      <c r="B47" s="580"/>
      <c r="C47" s="580"/>
      <c r="D47" s="605" t="s">
        <v>923</v>
      </c>
      <c r="E47" s="580"/>
      <c r="F47" s="580"/>
      <c r="G47" s="580"/>
      <c r="H47" s="580"/>
      <c r="I47" s="581"/>
      <c r="J47" s="611"/>
      <c r="K47" s="612"/>
      <c r="L47" s="613"/>
    </row>
    <row r="48" spans="1:12" ht="33.75" x14ac:dyDescent="0.2">
      <c r="A48" s="582" t="s">
        <v>924</v>
      </c>
      <c r="B48" s="580"/>
      <c r="C48" s="580" t="s">
        <v>29</v>
      </c>
      <c r="D48" s="606" t="s">
        <v>925</v>
      </c>
      <c r="E48" s="580" t="s">
        <v>852</v>
      </c>
      <c r="F48" s="607">
        <v>3</v>
      </c>
      <c r="G48" s="580"/>
      <c r="H48" s="580"/>
      <c r="I48" s="581" t="s">
        <v>29</v>
      </c>
      <c r="J48" s="614"/>
      <c r="L48" s="615"/>
    </row>
    <row r="49" spans="1:12" ht="33.75" x14ac:dyDescent="0.2">
      <c r="A49" s="582" t="s">
        <v>926</v>
      </c>
      <c r="B49" s="580"/>
      <c r="C49" s="580" t="s">
        <v>29</v>
      </c>
      <c r="D49" s="606" t="s">
        <v>927</v>
      </c>
      <c r="E49" s="580" t="s">
        <v>852</v>
      </c>
      <c r="F49" s="607">
        <v>4</v>
      </c>
      <c r="G49" s="580"/>
      <c r="H49" s="580"/>
      <c r="I49" s="581" t="s">
        <v>29</v>
      </c>
      <c r="J49" s="614"/>
      <c r="L49" s="615"/>
    </row>
    <row r="50" spans="1:12" ht="22.5" x14ac:dyDescent="0.2">
      <c r="A50" s="582" t="s">
        <v>928</v>
      </c>
      <c r="B50" s="580"/>
      <c r="C50" s="580" t="s">
        <v>29</v>
      </c>
      <c r="D50" s="608" t="s">
        <v>929</v>
      </c>
      <c r="E50" s="580" t="s">
        <v>852</v>
      </c>
      <c r="F50" s="609">
        <v>23</v>
      </c>
      <c r="G50" s="580"/>
      <c r="H50" s="580"/>
      <c r="I50" s="581" t="s">
        <v>29</v>
      </c>
      <c r="J50" s="614"/>
      <c r="L50" s="615"/>
    </row>
    <row r="51" spans="1:12" ht="22.5" x14ac:dyDescent="0.2">
      <c r="A51" s="582" t="s">
        <v>930</v>
      </c>
      <c r="B51" s="580"/>
      <c r="C51" s="580" t="s">
        <v>29</v>
      </c>
      <c r="D51" s="608" t="s">
        <v>931</v>
      </c>
      <c r="E51" s="580" t="s">
        <v>852</v>
      </c>
      <c r="F51" s="609">
        <v>30</v>
      </c>
      <c r="G51" s="580"/>
      <c r="H51" s="580"/>
      <c r="I51" s="581" t="s">
        <v>29</v>
      </c>
      <c r="J51" s="614"/>
      <c r="L51" s="615"/>
    </row>
    <row r="52" spans="1:12" x14ac:dyDescent="0.2">
      <c r="A52" s="582" t="s">
        <v>932</v>
      </c>
      <c r="B52" s="580"/>
      <c r="C52" s="581" t="s">
        <v>29</v>
      </c>
      <c r="D52" s="610" t="s">
        <v>933</v>
      </c>
      <c r="E52" s="580" t="s">
        <v>852</v>
      </c>
      <c r="F52" s="609">
        <v>2</v>
      </c>
      <c r="G52" s="581"/>
      <c r="H52" s="581"/>
      <c r="I52" s="581" t="s">
        <v>29</v>
      </c>
      <c r="J52" s="614"/>
      <c r="L52" s="615"/>
    </row>
    <row r="53" spans="1:12" ht="33.75" x14ac:dyDescent="0.2">
      <c r="A53" s="582" t="s">
        <v>934</v>
      </c>
      <c r="B53" s="580"/>
      <c r="C53" s="580" t="s">
        <v>29</v>
      </c>
      <c r="D53" s="610" t="s">
        <v>935</v>
      </c>
      <c r="E53" s="580" t="s">
        <v>852</v>
      </c>
      <c r="F53" s="609">
        <v>2</v>
      </c>
      <c r="G53" s="580"/>
      <c r="H53" s="580"/>
      <c r="I53" s="581" t="s">
        <v>29</v>
      </c>
      <c r="J53" s="614"/>
      <c r="L53" s="615"/>
    </row>
    <row r="54" spans="1:12" ht="22.5" x14ac:dyDescent="0.2">
      <c r="A54" s="582" t="s">
        <v>936</v>
      </c>
      <c r="B54" s="580"/>
      <c r="C54" s="580" t="s">
        <v>29</v>
      </c>
      <c r="D54" s="610" t="s">
        <v>937</v>
      </c>
      <c r="E54" s="580" t="s">
        <v>852</v>
      </c>
      <c r="F54" s="609">
        <v>4</v>
      </c>
      <c r="G54" s="580"/>
      <c r="H54" s="580"/>
      <c r="I54" s="581" t="s">
        <v>29</v>
      </c>
      <c r="J54" s="614"/>
      <c r="L54" s="615"/>
    </row>
    <row r="55" spans="1:12" ht="22.5" x14ac:dyDescent="0.2">
      <c r="A55" s="582" t="s">
        <v>938</v>
      </c>
      <c r="B55" s="580"/>
      <c r="C55" s="580" t="s">
        <v>29</v>
      </c>
      <c r="D55" s="610" t="s">
        <v>939</v>
      </c>
      <c r="E55" s="580" t="s">
        <v>852</v>
      </c>
      <c r="F55" s="609">
        <v>4</v>
      </c>
      <c r="G55" s="580"/>
      <c r="H55" s="580"/>
      <c r="I55" s="581" t="s">
        <v>29</v>
      </c>
      <c r="J55" s="614"/>
      <c r="L55" s="615"/>
    </row>
    <row r="56" spans="1:12" ht="22.5" x14ac:dyDescent="0.2">
      <c r="A56" s="582" t="s">
        <v>940</v>
      </c>
      <c r="B56" s="580"/>
      <c r="C56" s="580" t="s">
        <v>29</v>
      </c>
      <c r="D56" s="610" t="s">
        <v>941</v>
      </c>
      <c r="E56" s="580" t="s">
        <v>852</v>
      </c>
      <c r="F56" s="609">
        <v>3</v>
      </c>
      <c r="G56" s="580"/>
      <c r="H56" s="580"/>
      <c r="I56" s="581" t="s">
        <v>29</v>
      </c>
      <c r="J56" s="614"/>
      <c r="L56" s="615"/>
    </row>
    <row r="57" spans="1:12" ht="22.5" x14ac:dyDescent="0.2">
      <c r="A57" s="582" t="s">
        <v>942</v>
      </c>
      <c r="B57" s="580"/>
      <c r="C57" s="580" t="s">
        <v>29</v>
      </c>
      <c r="D57" s="610" t="s">
        <v>943</v>
      </c>
      <c r="E57" s="580" t="s">
        <v>852</v>
      </c>
      <c r="F57" s="609">
        <v>2</v>
      </c>
      <c r="G57" s="580"/>
      <c r="H57" s="580"/>
      <c r="I57" s="581" t="s">
        <v>29</v>
      </c>
      <c r="J57" s="614"/>
      <c r="L57" s="615"/>
    </row>
    <row r="58" spans="1:12" ht="22.5" x14ac:dyDescent="0.2">
      <c r="A58" s="582" t="s">
        <v>944</v>
      </c>
      <c r="B58" s="580"/>
      <c r="C58" s="580" t="s">
        <v>29</v>
      </c>
      <c r="D58" s="610" t="s">
        <v>945</v>
      </c>
      <c r="E58" s="580" t="s">
        <v>852</v>
      </c>
      <c r="F58" s="609">
        <v>16</v>
      </c>
      <c r="G58" s="580"/>
      <c r="H58" s="580"/>
      <c r="I58" s="581" t="s">
        <v>29</v>
      </c>
      <c r="J58" s="614"/>
      <c r="L58" s="615"/>
    </row>
    <row r="59" spans="1:12" ht="22.5" x14ac:dyDescent="0.2">
      <c r="A59" s="582" t="s">
        <v>946</v>
      </c>
      <c r="B59" s="580"/>
      <c r="C59" s="580" t="s">
        <v>29</v>
      </c>
      <c r="D59" s="610" t="s">
        <v>947</v>
      </c>
      <c r="E59" s="580" t="s">
        <v>852</v>
      </c>
      <c r="F59" s="609">
        <v>4</v>
      </c>
      <c r="G59" s="580"/>
      <c r="H59" s="580"/>
      <c r="I59" s="581" t="s">
        <v>29</v>
      </c>
      <c r="J59" s="614"/>
      <c r="L59" s="615"/>
    </row>
    <row r="60" spans="1:12" ht="22.5" x14ac:dyDescent="0.2">
      <c r="A60" s="582" t="s">
        <v>948</v>
      </c>
      <c r="B60" s="580"/>
      <c r="C60" s="580" t="s">
        <v>29</v>
      </c>
      <c r="D60" s="610" t="s">
        <v>949</v>
      </c>
      <c r="E60" s="580" t="s">
        <v>852</v>
      </c>
      <c r="F60" s="609">
        <v>3</v>
      </c>
      <c r="G60" s="580"/>
      <c r="H60" s="580"/>
      <c r="I60" s="581" t="s">
        <v>29</v>
      </c>
      <c r="J60" s="614"/>
      <c r="L60" s="615"/>
    </row>
    <row r="61" spans="1:12" ht="22.5" x14ac:dyDescent="0.2">
      <c r="A61" s="582" t="s">
        <v>950</v>
      </c>
      <c r="B61" s="580"/>
      <c r="C61" s="580" t="s">
        <v>29</v>
      </c>
      <c r="D61" s="610" t="s">
        <v>951</v>
      </c>
      <c r="E61" s="580" t="s">
        <v>852</v>
      </c>
      <c r="F61" s="609">
        <v>4</v>
      </c>
      <c r="G61" s="580"/>
      <c r="H61" s="580"/>
      <c r="I61" s="581" t="s">
        <v>29</v>
      </c>
      <c r="J61" s="614"/>
      <c r="L61" s="615"/>
    </row>
    <row r="62" spans="1:12" ht="22.5" x14ac:dyDescent="0.2">
      <c r="A62" s="582" t="s">
        <v>952</v>
      </c>
      <c r="B62" s="580"/>
      <c r="C62" s="580" t="s">
        <v>29</v>
      </c>
      <c r="D62" s="610" t="s">
        <v>953</v>
      </c>
      <c r="E62" s="580" t="s">
        <v>852</v>
      </c>
      <c r="F62" s="609">
        <v>1</v>
      </c>
      <c r="G62" s="580"/>
      <c r="H62" s="580"/>
      <c r="I62" s="581" t="s">
        <v>29</v>
      </c>
      <c r="J62" s="614"/>
      <c r="L62" s="615"/>
    </row>
    <row r="63" spans="1:12" ht="22.5" x14ac:dyDescent="0.2">
      <c r="A63" s="582" t="s">
        <v>954</v>
      </c>
      <c r="B63" s="580"/>
      <c r="C63" s="580" t="s">
        <v>29</v>
      </c>
      <c r="D63" s="610" t="s">
        <v>955</v>
      </c>
      <c r="E63" s="580" t="s">
        <v>852</v>
      </c>
      <c r="F63" s="609">
        <v>1</v>
      </c>
      <c r="G63" s="580"/>
      <c r="H63" s="580"/>
      <c r="I63" s="581" t="s">
        <v>29</v>
      </c>
      <c r="J63" s="614"/>
      <c r="L63" s="615"/>
    </row>
    <row r="64" spans="1:12" ht="22.5" x14ac:dyDescent="0.2">
      <c r="A64" s="582" t="s">
        <v>956</v>
      </c>
      <c r="B64" s="580"/>
      <c r="C64" s="580" t="s">
        <v>29</v>
      </c>
      <c r="D64" s="610" t="s">
        <v>957</v>
      </c>
      <c r="E64" s="580" t="s">
        <v>852</v>
      </c>
      <c r="F64" s="609">
        <v>3</v>
      </c>
      <c r="G64" s="580"/>
      <c r="H64" s="580"/>
      <c r="I64" s="581" t="s">
        <v>29</v>
      </c>
      <c r="J64" s="614"/>
      <c r="L64" s="615"/>
    </row>
    <row r="65" spans="1:12" ht="22.5" x14ac:dyDescent="0.2">
      <c r="A65" s="582" t="s">
        <v>958</v>
      </c>
      <c r="B65" s="580"/>
      <c r="C65" s="580" t="s">
        <v>29</v>
      </c>
      <c r="D65" s="610" t="s">
        <v>959</v>
      </c>
      <c r="E65" s="580" t="s">
        <v>852</v>
      </c>
      <c r="F65" s="609">
        <v>8</v>
      </c>
      <c r="G65" s="580"/>
      <c r="H65" s="580"/>
      <c r="I65" s="581" t="s">
        <v>29</v>
      </c>
      <c r="J65" s="614"/>
      <c r="L65" s="615"/>
    </row>
    <row r="66" spans="1:12" ht="22.5" x14ac:dyDescent="0.2">
      <c r="A66" s="582" t="s">
        <v>960</v>
      </c>
      <c r="B66" s="580"/>
      <c r="C66" s="580" t="s">
        <v>29</v>
      </c>
      <c r="D66" s="610" t="s">
        <v>961</v>
      </c>
      <c r="E66" s="580" t="s">
        <v>852</v>
      </c>
      <c r="F66" s="609">
        <v>14</v>
      </c>
      <c r="G66" s="580"/>
      <c r="H66" s="580"/>
      <c r="I66" s="581" t="s">
        <v>29</v>
      </c>
      <c r="J66" s="614"/>
      <c r="L66" s="615"/>
    </row>
    <row r="67" spans="1:12" ht="33.75" x14ac:dyDescent="0.2">
      <c r="A67" s="582" t="s">
        <v>962</v>
      </c>
      <c r="B67" s="580"/>
      <c r="C67" s="580" t="s">
        <v>29</v>
      </c>
      <c r="D67" s="610" t="s">
        <v>963</v>
      </c>
      <c r="E67" s="580" t="s">
        <v>852</v>
      </c>
      <c r="F67" s="609">
        <v>1</v>
      </c>
      <c r="G67" s="580"/>
      <c r="H67" s="580"/>
      <c r="I67" s="581" t="s">
        <v>29</v>
      </c>
      <c r="J67" s="614"/>
      <c r="L67" s="615"/>
    </row>
    <row r="68" spans="1:12" ht="22.5" x14ac:dyDescent="0.2">
      <c r="A68" s="582" t="s">
        <v>964</v>
      </c>
      <c r="B68" s="580"/>
      <c r="C68" s="580" t="s">
        <v>29</v>
      </c>
      <c r="D68" s="610" t="s">
        <v>965</v>
      </c>
      <c r="E68" s="580" t="s">
        <v>852</v>
      </c>
      <c r="F68" s="609">
        <v>2</v>
      </c>
      <c r="G68" s="580"/>
      <c r="H68" s="580"/>
      <c r="I68" s="581" t="s">
        <v>29</v>
      </c>
      <c r="J68" s="614"/>
      <c r="L68" s="615"/>
    </row>
    <row r="69" spans="1:12" ht="22.5" x14ac:dyDescent="0.2">
      <c r="A69" s="582" t="s">
        <v>966</v>
      </c>
      <c r="B69" s="580"/>
      <c r="C69" s="580" t="s">
        <v>29</v>
      </c>
      <c r="D69" s="610" t="s">
        <v>967</v>
      </c>
      <c r="E69" s="580" t="s">
        <v>852</v>
      </c>
      <c r="F69" s="609">
        <v>5</v>
      </c>
      <c r="G69" s="580"/>
      <c r="H69" s="580"/>
      <c r="I69" s="581" t="s">
        <v>29</v>
      </c>
      <c r="J69" s="614"/>
      <c r="L69" s="615"/>
    </row>
    <row r="70" spans="1:12" ht="22.5" x14ac:dyDescent="0.2">
      <c r="A70" s="582" t="s">
        <v>968</v>
      </c>
      <c r="B70" s="580"/>
      <c r="C70" s="580" t="s">
        <v>29</v>
      </c>
      <c r="D70" s="610" t="s">
        <v>969</v>
      </c>
      <c r="E70" s="580" t="s">
        <v>38</v>
      </c>
      <c r="F70" s="598">
        <v>5.32</v>
      </c>
      <c r="G70" s="580"/>
      <c r="H70" s="580"/>
      <c r="I70" s="581" t="s">
        <v>29</v>
      </c>
      <c r="J70" s="614"/>
      <c r="L70" s="615"/>
    </row>
    <row r="71" spans="1:12" ht="22.5" x14ac:dyDescent="0.2">
      <c r="A71" s="582" t="s">
        <v>970</v>
      </c>
      <c r="B71" s="580"/>
      <c r="C71" s="580" t="s">
        <v>29</v>
      </c>
      <c r="D71" s="610" t="s">
        <v>971</v>
      </c>
      <c r="E71" s="580" t="s">
        <v>38</v>
      </c>
      <c r="F71" s="598">
        <v>8.64</v>
      </c>
      <c r="G71" s="580"/>
      <c r="H71" s="580"/>
      <c r="I71" s="581" t="s">
        <v>29</v>
      </c>
      <c r="J71" s="614"/>
      <c r="L71" s="615"/>
    </row>
    <row r="72" spans="1:12" ht="22.5" x14ac:dyDescent="0.2">
      <c r="A72" s="582" t="s">
        <v>972</v>
      </c>
      <c r="B72" s="580">
        <v>89448</v>
      </c>
      <c r="C72" s="580" t="s">
        <v>29</v>
      </c>
      <c r="D72" s="610" t="s">
        <v>973</v>
      </c>
      <c r="E72" s="580" t="s">
        <v>38</v>
      </c>
      <c r="F72" s="598">
        <v>3.08</v>
      </c>
      <c r="G72" s="580"/>
      <c r="H72" s="580"/>
      <c r="I72" s="581" t="s">
        <v>29</v>
      </c>
      <c r="J72" s="614"/>
      <c r="L72" s="615"/>
    </row>
    <row r="73" spans="1:12" ht="22.5" x14ac:dyDescent="0.2">
      <c r="A73" s="582" t="s">
        <v>974</v>
      </c>
      <c r="B73" s="580"/>
      <c r="C73" s="580" t="s">
        <v>29</v>
      </c>
      <c r="D73" s="610" t="s">
        <v>975</v>
      </c>
      <c r="E73" s="580" t="s">
        <v>38</v>
      </c>
      <c r="F73" s="598">
        <v>21.59</v>
      </c>
      <c r="G73" s="580"/>
      <c r="H73" s="580"/>
      <c r="I73" s="581" t="s">
        <v>29</v>
      </c>
      <c r="J73" s="616"/>
      <c r="K73" s="545"/>
      <c r="L73" s="546"/>
    </row>
    <row r="74" spans="1:12" x14ac:dyDescent="0.2">
      <c r="A74" s="285"/>
      <c r="B74" s="567"/>
      <c r="C74" s="567"/>
      <c r="D74" s="1" t="s">
        <v>976</v>
      </c>
      <c r="E74" s="567"/>
      <c r="F74" s="567"/>
      <c r="G74" s="567"/>
      <c r="H74" s="568"/>
      <c r="I74" s="617"/>
      <c r="J74" s="612"/>
      <c r="K74" s="612"/>
      <c r="L74" s="613"/>
    </row>
    <row r="75" spans="1:12" x14ac:dyDescent="0.2">
      <c r="A75" s="285"/>
      <c r="B75" s="567"/>
      <c r="C75" s="567"/>
      <c r="D75" s="567" t="s">
        <v>977</v>
      </c>
      <c r="E75" s="567"/>
      <c r="F75" s="567"/>
      <c r="G75" s="567"/>
      <c r="H75" s="568"/>
      <c r="I75" s="618"/>
      <c r="L75" s="615"/>
    </row>
    <row r="76" spans="1:12" x14ac:dyDescent="0.2">
      <c r="A76" s="285"/>
      <c r="B76" s="567"/>
      <c r="C76" s="567"/>
      <c r="D76" s="567" t="s">
        <v>978</v>
      </c>
      <c r="E76" s="567"/>
      <c r="F76" s="567"/>
      <c r="G76" s="567"/>
      <c r="H76" s="568"/>
      <c r="I76" s="618"/>
      <c r="L76" s="615"/>
    </row>
    <row r="77" spans="1:12" x14ac:dyDescent="0.2">
      <c r="A77" s="285"/>
      <c r="B77" s="567"/>
      <c r="C77" s="567"/>
      <c r="D77" s="567" t="s">
        <v>979</v>
      </c>
      <c r="E77" s="567"/>
      <c r="F77" s="567"/>
      <c r="G77" s="567"/>
      <c r="H77" s="568"/>
      <c r="I77" s="618"/>
      <c r="L77" s="615"/>
    </row>
    <row r="78" spans="1:12" x14ac:dyDescent="0.2">
      <c r="A78" s="569"/>
      <c r="B78" s="570"/>
      <c r="C78" s="570"/>
      <c r="D78" s="570" t="s">
        <v>980</v>
      </c>
      <c r="E78" s="570"/>
      <c r="F78" s="570"/>
      <c r="G78" s="570"/>
      <c r="H78" s="571"/>
      <c r="I78" s="619"/>
      <c r="J78" s="545"/>
      <c r="K78" s="545"/>
      <c r="L78" s="546"/>
    </row>
  </sheetData>
  <mergeCells count="7">
    <mergeCell ref="I3:L3"/>
    <mergeCell ref="A3:H3"/>
    <mergeCell ref="A4:H4"/>
    <mergeCell ref="A1:C1"/>
    <mergeCell ref="E1:F1"/>
    <mergeCell ref="A2:C2"/>
    <mergeCell ref="E2:F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1"/>
  <sheetViews>
    <sheetView topLeftCell="A244" workbookViewId="0">
      <selection activeCell="N247" sqref="N247"/>
    </sheetView>
  </sheetViews>
  <sheetFormatPr defaultRowHeight="14.25" x14ac:dyDescent="0.2"/>
  <cols>
    <col min="2" max="2" width="23.5" customWidth="1"/>
  </cols>
  <sheetData>
    <row r="1" spans="1:10" x14ac:dyDescent="0.2">
      <c r="A1" s="30"/>
      <c r="B1" s="31"/>
      <c r="C1" s="32"/>
      <c r="D1" s="32"/>
      <c r="E1" s="33"/>
      <c r="F1" s="33"/>
      <c r="G1" s="33"/>
      <c r="H1" s="33"/>
      <c r="I1" s="33"/>
      <c r="J1" s="34"/>
    </row>
    <row r="2" spans="1:10" x14ac:dyDescent="0.2">
      <c r="A2" s="35"/>
      <c r="B2" s="36"/>
      <c r="C2" s="37"/>
      <c r="D2" s="37"/>
      <c r="E2" s="38"/>
      <c r="F2" s="38"/>
      <c r="G2" s="38"/>
      <c r="H2" s="38"/>
      <c r="I2" s="38"/>
      <c r="J2" s="39"/>
    </row>
    <row r="3" spans="1:10" x14ac:dyDescent="0.2">
      <c r="A3" s="35"/>
      <c r="B3" s="36"/>
      <c r="C3" s="37"/>
      <c r="D3" s="37"/>
      <c r="E3" s="38"/>
      <c r="F3" s="38"/>
      <c r="G3" s="38"/>
      <c r="H3" s="38"/>
      <c r="I3" s="38"/>
      <c r="J3" s="39"/>
    </row>
    <row r="4" spans="1:10" x14ac:dyDescent="0.2">
      <c r="A4" s="35"/>
      <c r="B4" s="36"/>
      <c r="C4" s="37"/>
      <c r="D4" s="37"/>
      <c r="E4" s="38"/>
      <c r="F4" s="38"/>
      <c r="G4" s="38"/>
      <c r="H4" s="38"/>
      <c r="I4" s="38"/>
      <c r="J4" s="39"/>
    </row>
    <row r="5" spans="1:10" x14ac:dyDescent="0.2">
      <c r="A5" s="35"/>
      <c r="B5" s="36"/>
      <c r="C5" s="37"/>
      <c r="D5" s="37"/>
      <c r="E5" s="38"/>
      <c r="F5" s="38"/>
      <c r="G5" s="38"/>
      <c r="H5" s="38"/>
      <c r="I5" s="38"/>
      <c r="J5" s="39"/>
    </row>
    <row r="6" spans="1:10" x14ac:dyDescent="0.2">
      <c r="A6" s="35"/>
      <c r="B6" s="36"/>
      <c r="C6" s="37"/>
      <c r="D6" s="37"/>
      <c r="E6" s="38"/>
      <c r="F6" s="38"/>
      <c r="G6" s="38"/>
      <c r="H6" s="38"/>
      <c r="I6" s="38"/>
      <c r="J6" s="39"/>
    </row>
    <row r="7" spans="1:10" x14ac:dyDescent="0.2">
      <c r="A7" s="40" t="str">
        <f>[2]PLANILHA!A7</f>
        <v>OBRA</v>
      </c>
      <c r="B7" s="905" t="s">
        <v>742</v>
      </c>
      <c r="C7" s="906"/>
      <c r="D7" s="906"/>
      <c r="E7" s="906"/>
      <c r="F7" s="906"/>
      <c r="G7" s="906"/>
      <c r="H7" s="906"/>
      <c r="I7" s="907"/>
      <c r="J7" s="41"/>
    </row>
    <row r="8" spans="1:10" x14ac:dyDescent="0.2">
      <c r="A8" s="42" t="str">
        <f>[2]PLANILHA!A8</f>
        <v>LOCAL</v>
      </c>
      <c r="B8" s="908"/>
      <c r="C8" s="908"/>
      <c r="D8" s="908"/>
      <c r="E8" s="908"/>
      <c r="F8" s="908"/>
      <c r="G8" s="908"/>
      <c r="H8" s="908"/>
      <c r="I8" s="909"/>
      <c r="J8" s="43"/>
    </row>
    <row r="9" spans="1:10" x14ac:dyDescent="0.2">
      <c r="A9" s="910" t="s">
        <v>981</v>
      </c>
      <c r="B9" s="911"/>
      <c r="C9" s="911"/>
      <c r="D9" s="911"/>
      <c r="E9" s="911"/>
      <c r="F9" s="911"/>
      <c r="G9" s="911"/>
      <c r="H9" s="911"/>
      <c r="I9" s="912"/>
      <c r="J9" s="44"/>
    </row>
    <row r="10" spans="1:10" x14ac:dyDescent="0.2">
      <c r="A10" s="45" t="s">
        <v>712</v>
      </c>
      <c r="B10" s="46" t="s">
        <v>982</v>
      </c>
      <c r="C10" s="47" t="s">
        <v>983</v>
      </c>
      <c r="D10" s="48" t="s">
        <v>984</v>
      </c>
      <c r="E10" s="913" t="s">
        <v>985</v>
      </c>
      <c r="F10" s="913"/>
      <c r="G10" s="913"/>
      <c r="H10" s="913"/>
      <c r="I10" s="914"/>
      <c r="J10" s="49"/>
    </row>
    <row r="11" spans="1:10" x14ac:dyDescent="0.2">
      <c r="A11" s="50">
        <v>1</v>
      </c>
      <c r="B11" s="51" t="s">
        <v>21</v>
      </c>
      <c r="C11" s="52"/>
      <c r="D11" s="52"/>
      <c r="E11" s="52"/>
      <c r="F11" s="52"/>
      <c r="G11" s="52"/>
      <c r="H11" s="52"/>
      <c r="I11" s="52"/>
      <c r="J11" s="53"/>
    </row>
    <row r="12" spans="1:10" ht="22.5" x14ac:dyDescent="0.2">
      <c r="A12" s="54" t="s">
        <v>748</v>
      </c>
      <c r="B12" s="55" t="s">
        <v>986</v>
      </c>
      <c r="C12" s="56" t="s">
        <v>987</v>
      </c>
      <c r="D12" s="57">
        <f>H14</f>
        <v>1758</v>
      </c>
      <c r="E12" s="58"/>
      <c r="F12" s="58"/>
      <c r="G12" s="58"/>
      <c r="H12" s="58"/>
      <c r="I12" s="58"/>
      <c r="J12" s="59"/>
    </row>
    <row r="13" spans="1:10" x14ac:dyDescent="0.2">
      <c r="A13" s="54"/>
      <c r="B13" s="60"/>
      <c r="C13" s="61"/>
      <c r="D13" s="58"/>
      <c r="E13" s="62" t="s">
        <v>988</v>
      </c>
      <c r="F13" s="62" t="s">
        <v>989</v>
      </c>
      <c r="G13" s="62"/>
      <c r="H13" s="62" t="s">
        <v>990</v>
      </c>
      <c r="I13" s="58"/>
      <c r="J13" s="59"/>
    </row>
    <row r="14" spans="1:10" x14ac:dyDescent="0.2">
      <c r="A14" s="54"/>
      <c r="B14" s="60"/>
      <c r="C14" s="61"/>
      <c r="D14" s="58"/>
      <c r="E14" s="63">
        <v>293</v>
      </c>
      <c r="F14" s="64">
        <v>6</v>
      </c>
      <c r="G14" s="64"/>
      <c r="H14" s="65">
        <f>F14*E14</f>
        <v>1758</v>
      </c>
      <c r="I14" s="58"/>
      <c r="J14" s="59"/>
    </row>
    <row r="15" spans="1:10" x14ac:dyDescent="0.2">
      <c r="A15" s="54" t="s">
        <v>753</v>
      </c>
      <c r="B15" s="55" t="s">
        <v>991</v>
      </c>
      <c r="C15" s="56" t="s">
        <v>757</v>
      </c>
      <c r="D15" s="57">
        <f>I17</f>
        <v>2</v>
      </c>
      <c r="E15" s="58"/>
      <c r="F15" s="58"/>
      <c r="G15" s="58"/>
      <c r="H15" s="58"/>
      <c r="I15" s="58"/>
      <c r="J15" s="59"/>
    </row>
    <row r="16" spans="1:10" x14ac:dyDescent="0.2">
      <c r="A16" s="66"/>
      <c r="B16" s="66"/>
      <c r="C16" s="58"/>
      <c r="D16" s="58"/>
      <c r="E16" s="62" t="s">
        <v>992</v>
      </c>
      <c r="F16" s="62" t="s">
        <v>992</v>
      </c>
      <c r="G16" s="62"/>
      <c r="H16" s="62" t="s">
        <v>993</v>
      </c>
      <c r="I16" s="62" t="s">
        <v>994</v>
      </c>
      <c r="J16" s="67"/>
    </row>
    <row r="17" spans="1:10" x14ac:dyDescent="0.2">
      <c r="A17" s="66"/>
      <c r="B17" s="66"/>
      <c r="C17" s="61"/>
      <c r="D17" s="68"/>
      <c r="E17" s="65">
        <v>2</v>
      </c>
      <c r="F17" s="64">
        <v>1</v>
      </c>
      <c r="G17" s="64"/>
      <c r="H17" s="65">
        <v>1</v>
      </c>
      <c r="I17" s="65">
        <f>H17*F17*E17</f>
        <v>2</v>
      </c>
      <c r="J17" s="69"/>
    </row>
    <row r="18" spans="1:10" x14ac:dyDescent="0.2">
      <c r="A18" s="66" t="s">
        <v>761</v>
      </c>
      <c r="B18" s="70" t="s">
        <v>995</v>
      </c>
      <c r="C18" s="61"/>
      <c r="D18" s="68"/>
      <c r="E18" s="65">
        <v>15</v>
      </c>
      <c r="F18" s="64">
        <v>1.1000000000000001</v>
      </c>
      <c r="G18" s="64"/>
      <c r="H18" s="65">
        <v>1</v>
      </c>
      <c r="I18" s="65">
        <f>E18*F18</f>
        <v>16.5</v>
      </c>
      <c r="J18" s="69"/>
    </row>
    <row r="19" spans="1:10" ht="33.75" x14ac:dyDescent="0.2">
      <c r="A19" s="66"/>
      <c r="B19" s="71" t="s">
        <v>996</v>
      </c>
      <c r="C19" s="72" t="s">
        <v>757</v>
      </c>
      <c r="D19" s="68">
        <v>30</v>
      </c>
      <c r="E19" s="65"/>
      <c r="F19" s="64"/>
      <c r="G19" s="64"/>
      <c r="H19" s="65"/>
      <c r="I19" s="65"/>
      <c r="J19" s="73">
        <f>2.1*1.1</f>
        <v>2.3100000000000005</v>
      </c>
    </row>
    <row r="20" spans="1:10" x14ac:dyDescent="0.2">
      <c r="A20" s="66"/>
      <c r="B20" s="71" t="s">
        <v>997</v>
      </c>
      <c r="C20" s="72" t="s">
        <v>838</v>
      </c>
      <c r="D20" s="68">
        <v>1</v>
      </c>
      <c r="E20" s="65"/>
      <c r="F20" s="64"/>
      <c r="G20" s="64"/>
      <c r="H20" s="65"/>
      <c r="I20" s="65"/>
      <c r="J20" s="69"/>
    </row>
    <row r="21" spans="1:10" ht="22.5" x14ac:dyDescent="0.2">
      <c r="A21" s="66"/>
      <c r="B21" s="74" t="s">
        <v>998</v>
      </c>
      <c r="C21" s="75" t="s">
        <v>38</v>
      </c>
      <c r="D21" s="68">
        <v>30</v>
      </c>
      <c r="E21" s="65"/>
      <c r="F21" s="64"/>
      <c r="G21" s="64"/>
      <c r="H21" s="65"/>
      <c r="I21" s="65"/>
      <c r="J21" s="69"/>
    </row>
    <row r="22" spans="1:10" ht="15" thickBot="1" x14ac:dyDescent="0.25">
      <c r="A22" s="76" t="s">
        <v>999</v>
      </c>
      <c r="B22" s="77" t="s">
        <v>43</v>
      </c>
      <c r="C22" s="78"/>
      <c r="D22" s="79"/>
      <c r="E22" s="79"/>
      <c r="F22" s="79"/>
      <c r="G22" s="79"/>
      <c r="H22" s="79"/>
      <c r="I22" s="80"/>
      <c r="J22" s="69"/>
    </row>
    <row r="23" spans="1:10" x14ac:dyDescent="0.2">
      <c r="A23" s="81" t="s">
        <v>1000</v>
      </c>
      <c r="B23" s="82" t="s">
        <v>1001</v>
      </c>
      <c r="C23" s="83" t="s">
        <v>31</v>
      </c>
      <c r="D23" s="84">
        <f>SUM(I26:I35)</f>
        <v>538.56200000000001</v>
      </c>
      <c r="E23" s="85"/>
      <c r="F23" s="85"/>
      <c r="G23" s="85"/>
      <c r="H23" s="85"/>
      <c r="I23" s="86"/>
      <c r="J23" s="87"/>
    </row>
    <row r="24" spans="1:10" x14ac:dyDescent="0.2">
      <c r="A24" s="88"/>
      <c r="B24" s="89"/>
      <c r="C24" s="90"/>
      <c r="D24" s="91"/>
      <c r="E24" s="92"/>
      <c r="F24" s="92"/>
      <c r="G24" s="92"/>
      <c r="H24" s="92"/>
      <c r="I24" s="93"/>
      <c r="J24" s="87"/>
    </row>
    <row r="25" spans="1:10" x14ac:dyDescent="0.2">
      <c r="A25" s="88"/>
      <c r="B25" s="94"/>
      <c r="C25" s="94"/>
      <c r="D25" s="94"/>
      <c r="E25" s="95" t="s">
        <v>1002</v>
      </c>
      <c r="F25" s="95" t="s">
        <v>1003</v>
      </c>
      <c r="G25" s="95"/>
      <c r="H25" s="95" t="s">
        <v>1004</v>
      </c>
      <c r="I25" s="96" t="s">
        <v>994</v>
      </c>
      <c r="J25" s="67"/>
    </row>
    <row r="26" spans="1:10" x14ac:dyDescent="0.2">
      <c r="A26" s="88"/>
      <c r="B26" s="97" t="s">
        <v>1005</v>
      </c>
      <c r="C26" s="97"/>
      <c r="D26" s="97"/>
      <c r="E26" s="91">
        <v>8.9</v>
      </c>
      <c r="F26" s="98">
        <v>1.95</v>
      </c>
      <c r="G26" s="98"/>
      <c r="H26" s="92">
        <v>1</v>
      </c>
      <c r="I26" s="99">
        <f>E26*F26*H26</f>
        <v>17.355</v>
      </c>
      <c r="J26" s="87"/>
    </row>
    <row r="27" spans="1:10" x14ac:dyDescent="0.2">
      <c r="A27" s="88"/>
      <c r="B27" s="89" t="s">
        <v>1006</v>
      </c>
      <c r="C27" s="90"/>
      <c r="D27" s="91"/>
      <c r="E27" s="91">
        <v>5.54</v>
      </c>
      <c r="F27" s="98">
        <v>1.95</v>
      </c>
      <c r="G27" s="98"/>
      <c r="H27" s="92">
        <v>1</v>
      </c>
      <c r="I27" s="99">
        <f t="shared" ref="I27:I35" si="0">E27*F27*H27</f>
        <v>10.802999999999999</v>
      </c>
      <c r="J27" s="87"/>
    </row>
    <row r="28" spans="1:10" ht="22.5" x14ac:dyDescent="0.2">
      <c r="A28" s="88"/>
      <c r="B28" s="89" t="s">
        <v>1007</v>
      </c>
      <c r="C28" s="100"/>
      <c r="D28" s="91"/>
      <c r="E28" s="91">
        <v>40</v>
      </c>
      <c r="F28" s="98">
        <v>3.46</v>
      </c>
      <c r="G28" s="98"/>
      <c r="H28" s="92">
        <v>1</v>
      </c>
      <c r="I28" s="99">
        <f t="shared" si="0"/>
        <v>138.4</v>
      </c>
      <c r="J28" s="87"/>
    </row>
    <row r="29" spans="1:10" ht="22.5" x14ac:dyDescent="0.2">
      <c r="A29" s="88"/>
      <c r="B29" s="89" t="s">
        <v>1008</v>
      </c>
      <c r="C29" s="101"/>
      <c r="D29" s="91"/>
      <c r="E29" s="91">
        <v>55.73</v>
      </c>
      <c r="F29" s="98">
        <v>3.51</v>
      </c>
      <c r="G29" s="98"/>
      <c r="H29" s="92">
        <v>1</v>
      </c>
      <c r="I29" s="99">
        <f t="shared" si="0"/>
        <v>195.61229999999998</v>
      </c>
      <c r="J29" s="87"/>
    </row>
    <row r="30" spans="1:10" ht="22.5" x14ac:dyDescent="0.2">
      <c r="A30" s="88"/>
      <c r="B30" s="89" t="s">
        <v>1009</v>
      </c>
      <c r="C30" s="102"/>
      <c r="D30" s="91"/>
      <c r="E30" s="91">
        <v>74.52</v>
      </c>
      <c r="F30" s="98">
        <v>1.91</v>
      </c>
      <c r="G30" s="98"/>
      <c r="H30" s="92">
        <v>1</v>
      </c>
      <c r="I30" s="99">
        <f t="shared" si="0"/>
        <v>142.33319999999998</v>
      </c>
      <c r="J30" s="87"/>
    </row>
    <row r="31" spans="1:10" ht="22.5" x14ac:dyDescent="0.2">
      <c r="A31" s="88"/>
      <c r="B31" s="89" t="s">
        <v>1010</v>
      </c>
      <c r="C31" s="102"/>
      <c r="D31" s="91"/>
      <c r="E31" s="91">
        <v>16.54</v>
      </c>
      <c r="F31" s="98">
        <v>1.9</v>
      </c>
      <c r="G31" s="98"/>
      <c r="H31" s="92">
        <v>1</v>
      </c>
      <c r="I31" s="99">
        <f t="shared" si="0"/>
        <v>31.425999999999998</v>
      </c>
      <c r="J31" s="87"/>
    </row>
    <row r="32" spans="1:10" x14ac:dyDescent="0.2">
      <c r="A32" s="88"/>
      <c r="B32" s="103" t="s">
        <v>1011</v>
      </c>
      <c r="C32" s="90"/>
      <c r="D32" s="91"/>
      <c r="E32" s="95" t="s">
        <v>1002</v>
      </c>
      <c r="F32" s="95" t="s">
        <v>1003</v>
      </c>
      <c r="G32" s="95"/>
      <c r="H32" s="95" t="s">
        <v>1004</v>
      </c>
      <c r="I32" s="99"/>
      <c r="J32" s="67"/>
    </row>
    <row r="33" spans="1:10" x14ac:dyDescent="0.2">
      <c r="A33" s="88"/>
      <c r="B33" s="89" t="s">
        <v>1012</v>
      </c>
      <c r="C33" s="90"/>
      <c r="D33" s="91"/>
      <c r="E33" s="92">
        <v>1.95</v>
      </c>
      <c r="F33" s="98">
        <v>0.28000000000000003</v>
      </c>
      <c r="G33" s="98"/>
      <c r="H33" s="92">
        <v>3</v>
      </c>
      <c r="I33" s="99">
        <f t="shared" si="0"/>
        <v>1.6380000000000001</v>
      </c>
      <c r="J33" s="87"/>
    </row>
    <row r="34" spans="1:10" x14ac:dyDescent="0.2">
      <c r="A34" s="88"/>
      <c r="B34" s="1"/>
      <c r="C34" s="90"/>
      <c r="D34" s="91"/>
      <c r="E34" s="95" t="s">
        <v>1002</v>
      </c>
      <c r="F34" s="95" t="s">
        <v>1013</v>
      </c>
      <c r="G34" s="95"/>
      <c r="H34" s="95" t="s">
        <v>1004</v>
      </c>
      <c r="I34" s="99"/>
      <c r="J34" s="67"/>
    </row>
    <row r="35" spans="1:10" x14ac:dyDescent="0.2">
      <c r="A35" s="88"/>
      <c r="B35" s="89" t="s">
        <v>1014</v>
      </c>
      <c r="C35" s="90"/>
      <c r="D35" s="91"/>
      <c r="E35" s="92">
        <v>1.95</v>
      </c>
      <c r="F35" s="98">
        <v>0.17</v>
      </c>
      <c r="G35" s="98"/>
      <c r="H35" s="92">
        <v>3</v>
      </c>
      <c r="I35" s="99">
        <f t="shared" si="0"/>
        <v>0.99450000000000005</v>
      </c>
      <c r="J35" s="87"/>
    </row>
    <row r="36" spans="1:10" x14ac:dyDescent="0.2">
      <c r="A36" s="104"/>
      <c r="B36" s="105"/>
      <c r="C36" s="106"/>
      <c r="D36" s="107"/>
      <c r="E36" s="9"/>
      <c r="F36" s="108"/>
      <c r="G36" s="108"/>
      <c r="H36" s="9"/>
      <c r="I36" s="109"/>
      <c r="J36" s="110">
        <f>SUM(I26:I35)</f>
        <v>538.56200000000001</v>
      </c>
    </row>
    <row r="37" spans="1:10" x14ac:dyDescent="0.2">
      <c r="A37" s="111" t="s">
        <v>1015</v>
      </c>
      <c r="B37" s="112" t="s">
        <v>1016</v>
      </c>
      <c r="C37" s="113" t="s">
        <v>31</v>
      </c>
      <c r="D37" s="114">
        <f>I37</f>
        <v>28.15</v>
      </c>
      <c r="E37" s="115">
        <v>0</v>
      </c>
      <c r="F37" s="116">
        <v>0</v>
      </c>
      <c r="G37" s="116"/>
      <c r="H37" s="115">
        <v>0</v>
      </c>
      <c r="I37" s="117">
        <v>28.15</v>
      </c>
      <c r="J37" s="87"/>
    </row>
    <row r="38" spans="1:10" x14ac:dyDescent="0.2">
      <c r="A38" s="118"/>
      <c r="B38" s="119"/>
      <c r="C38" s="120"/>
      <c r="D38" s="121"/>
      <c r="E38" s="122"/>
      <c r="F38" s="123"/>
      <c r="G38" s="123"/>
      <c r="H38" s="122"/>
      <c r="I38" s="124"/>
      <c r="J38" s="109"/>
    </row>
    <row r="39" spans="1:10" ht="33.75" x14ac:dyDescent="0.2">
      <c r="A39" s="125" t="s">
        <v>1017</v>
      </c>
      <c r="B39" s="126" t="s">
        <v>1018</v>
      </c>
      <c r="C39" s="127" t="s">
        <v>1019</v>
      </c>
      <c r="D39" s="128">
        <v>0.6855</v>
      </c>
      <c r="E39" s="129">
        <v>0.34</v>
      </c>
      <c r="F39" s="130">
        <v>2.1</v>
      </c>
      <c r="G39" s="130">
        <v>0.24</v>
      </c>
      <c r="H39" s="129">
        <v>4</v>
      </c>
      <c r="I39" s="131">
        <f>E39*F39*4</f>
        <v>2.8560000000000003</v>
      </c>
      <c r="J39" s="132">
        <f>E39*F39*G39*H39</f>
        <v>0.68544000000000005</v>
      </c>
    </row>
    <row r="40" spans="1:10" ht="22.5" x14ac:dyDescent="0.2">
      <c r="A40" s="62" t="s">
        <v>1020</v>
      </c>
      <c r="B40" s="60" t="s">
        <v>1021</v>
      </c>
      <c r="C40" s="72" t="s">
        <v>31</v>
      </c>
      <c r="D40" s="133">
        <f>I42+I43</f>
        <v>47.213999999999999</v>
      </c>
      <c r="E40" s="134"/>
      <c r="F40" s="64"/>
      <c r="G40" s="64"/>
      <c r="H40" s="134"/>
      <c r="I40" s="134"/>
      <c r="J40" s="87"/>
    </row>
    <row r="41" spans="1:10" x14ac:dyDescent="0.2">
      <c r="A41" s="62"/>
      <c r="B41" s="135" t="s">
        <v>1022</v>
      </c>
      <c r="C41" s="136" t="s">
        <v>1023</v>
      </c>
      <c r="D41" s="65" t="s">
        <v>1024</v>
      </c>
      <c r="E41" s="134"/>
      <c r="F41" s="64"/>
      <c r="G41" s="64"/>
      <c r="H41" s="134"/>
      <c r="I41" s="134"/>
      <c r="J41" s="87"/>
    </row>
    <row r="42" spans="1:10" x14ac:dyDescent="0.2">
      <c r="A42" s="62"/>
      <c r="B42" s="135" t="s">
        <v>1025</v>
      </c>
      <c r="C42" s="136">
        <v>8.14</v>
      </c>
      <c r="D42" s="65">
        <v>2.4</v>
      </c>
      <c r="E42" s="134"/>
      <c r="F42" s="64"/>
      <c r="G42" s="64"/>
      <c r="H42" s="134">
        <v>2</v>
      </c>
      <c r="I42" s="137">
        <f>C42*D42*H42</f>
        <v>39.072000000000003</v>
      </c>
      <c r="J42" s="87"/>
    </row>
    <row r="43" spans="1:10" x14ac:dyDescent="0.2">
      <c r="A43" s="62"/>
      <c r="B43" s="138" t="s">
        <v>1026</v>
      </c>
      <c r="C43" s="136"/>
      <c r="D43" s="65"/>
      <c r="E43" s="134">
        <v>2.2999999999999998</v>
      </c>
      <c r="F43" s="64">
        <v>1.77</v>
      </c>
      <c r="G43" s="64"/>
      <c r="H43" s="134">
        <v>2</v>
      </c>
      <c r="I43" s="137">
        <f>E43*F43*H43</f>
        <v>8.1419999999999995</v>
      </c>
      <c r="J43" s="87"/>
    </row>
    <row r="44" spans="1:10" x14ac:dyDescent="0.2">
      <c r="A44" s="104"/>
      <c r="B44" s="138"/>
      <c r="C44" s="136"/>
      <c r="D44" s="65"/>
      <c r="E44" s="134"/>
      <c r="F44" s="64"/>
      <c r="G44" s="64"/>
      <c r="H44" s="134"/>
      <c r="I44" s="137"/>
      <c r="J44" s="87"/>
    </row>
    <row r="45" spans="1:10" x14ac:dyDescent="0.2">
      <c r="A45" s="104"/>
      <c r="B45" s="135" t="s">
        <v>1027</v>
      </c>
      <c r="C45" s="136"/>
      <c r="D45" s="65"/>
      <c r="E45" s="134">
        <v>3</v>
      </c>
      <c r="F45" s="64">
        <v>0.1</v>
      </c>
      <c r="G45" s="64"/>
      <c r="H45" s="134">
        <v>2</v>
      </c>
      <c r="I45" s="137">
        <f>E45*F45*H45</f>
        <v>0.60000000000000009</v>
      </c>
      <c r="J45" s="87"/>
    </row>
    <row r="46" spans="1:10" ht="33.75" x14ac:dyDescent="0.2">
      <c r="A46" s="62"/>
      <c r="B46" s="135" t="s">
        <v>1028</v>
      </c>
      <c r="C46" s="139" t="s">
        <v>764</v>
      </c>
      <c r="D46" s="65">
        <v>13.6</v>
      </c>
      <c r="E46" s="134"/>
      <c r="F46" s="64"/>
      <c r="G46" s="64"/>
      <c r="H46" s="134"/>
      <c r="I46" s="137">
        <v>13.6</v>
      </c>
      <c r="J46" s="87"/>
    </row>
    <row r="47" spans="1:10" x14ac:dyDescent="0.2">
      <c r="A47" s="104"/>
      <c r="B47" s="140"/>
      <c r="C47" s="106"/>
      <c r="D47" s="107"/>
      <c r="E47" s="9"/>
      <c r="F47" s="108"/>
      <c r="G47" s="108"/>
      <c r="H47" s="9"/>
      <c r="I47" s="141"/>
      <c r="J47" s="87"/>
    </row>
    <row r="48" spans="1:10" ht="15" thickBot="1" x14ac:dyDescent="0.25">
      <c r="A48" s="104"/>
      <c r="B48" s="140"/>
      <c r="C48" s="106"/>
      <c r="D48" s="107"/>
      <c r="E48" s="9"/>
      <c r="F48" s="108"/>
      <c r="G48" s="108"/>
      <c r="H48" s="9"/>
      <c r="I48" s="141"/>
      <c r="J48" s="87"/>
    </row>
    <row r="49" spans="1:10" ht="33.75" x14ac:dyDescent="0.2">
      <c r="A49" s="88" t="s">
        <v>771</v>
      </c>
      <c r="B49" s="142" t="s">
        <v>1029</v>
      </c>
      <c r="C49" s="143" t="s">
        <v>68</v>
      </c>
      <c r="D49" s="144">
        <f>H59</f>
        <v>88.146060000000006</v>
      </c>
      <c r="E49" s="145" t="s">
        <v>1030</v>
      </c>
      <c r="F49" s="146"/>
      <c r="G49" s="146"/>
      <c r="H49" s="147">
        <f>D49/5</f>
        <v>17.629212000000003</v>
      </c>
      <c r="I49" s="148" t="s">
        <v>1031</v>
      </c>
      <c r="J49" s="87"/>
    </row>
    <row r="50" spans="1:10" x14ac:dyDescent="0.2">
      <c r="A50" s="149"/>
      <c r="B50" s="150"/>
      <c r="C50" s="151"/>
      <c r="D50" s="151"/>
      <c r="E50" s="152" t="s">
        <v>1032</v>
      </c>
      <c r="F50" s="153" t="s">
        <v>1033</v>
      </c>
      <c r="G50" s="153"/>
      <c r="H50" s="152" t="s">
        <v>1034</v>
      </c>
      <c r="I50" s="109"/>
      <c r="J50" s="87"/>
    </row>
    <row r="51" spans="1:10" x14ac:dyDescent="0.2">
      <c r="A51" s="154"/>
      <c r="B51" s="60" t="s">
        <v>1035</v>
      </c>
      <c r="C51" s="136"/>
      <c r="D51" s="65"/>
      <c r="E51" s="155">
        <f>D23</f>
        <v>538.56200000000001</v>
      </c>
      <c r="F51" s="64">
        <v>0.1</v>
      </c>
      <c r="G51" s="64"/>
      <c r="H51" s="156">
        <f t="shared" ref="H51:H52" si="1">E51*F51</f>
        <v>53.856200000000001</v>
      </c>
      <c r="I51" s="109"/>
      <c r="J51" s="87"/>
    </row>
    <row r="52" spans="1:10" x14ac:dyDescent="0.2">
      <c r="A52" s="154"/>
      <c r="B52" s="60" t="s">
        <v>1016</v>
      </c>
      <c r="C52" s="136"/>
      <c r="D52" s="65"/>
      <c r="E52" s="134">
        <f>I37</f>
        <v>28.15</v>
      </c>
      <c r="F52" s="64">
        <v>0.05</v>
      </c>
      <c r="G52" s="64"/>
      <c r="H52" s="134">
        <f t="shared" si="1"/>
        <v>1.4075</v>
      </c>
      <c r="I52" s="109"/>
      <c r="J52" s="87"/>
    </row>
    <row r="53" spans="1:10" x14ac:dyDescent="0.2">
      <c r="A53" s="154"/>
      <c r="B53" s="60" t="s">
        <v>1036</v>
      </c>
      <c r="C53" s="136"/>
      <c r="D53" s="65"/>
      <c r="E53" s="137">
        <f>I39</f>
        <v>2.8560000000000003</v>
      </c>
      <c r="F53" s="64">
        <v>0.14000000000000001</v>
      </c>
      <c r="G53" s="64"/>
      <c r="H53" s="134">
        <f>E53*F53</f>
        <v>0.39984000000000008</v>
      </c>
      <c r="I53" s="109"/>
      <c r="J53" s="87"/>
    </row>
    <row r="54" spans="1:10" ht="22.5" x14ac:dyDescent="0.2">
      <c r="A54" s="154"/>
      <c r="B54" s="60" t="s">
        <v>1021</v>
      </c>
      <c r="C54" s="136"/>
      <c r="D54" s="65"/>
      <c r="E54" s="137">
        <v>47.21</v>
      </c>
      <c r="F54" s="64">
        <v>0.05</v>
      </c>
      <c r="G54" s="64"/>
      <c r="H54" s="134">
        <f t="shared" ref="H54:H57" si="2">E54*F54</f>
        <v>2.3605</v>
      </c>
      <c r="I54" s="109"/>
      <c r="J54" s="87"/>
    </row>
    <row r="55" spans="1:10" x14ac:dyDescent="0.2">
      <c r="A55" s="154"/>
      <c r="B55" s="135" t="s">
        <v>1037</v>
      </c>
      <c r="C55" s="136"/>
      <c r="D55" s="65"/>
      <c r="E55" s="137">
        <v>0.6</v>
      </c>
      <c r="F55" s="64">
        <v>0.1</v>
      </c>
      <c r="G55" s="64"/>
      <c r="H55" s="134">
        <f t="shared" si="2"/>
        <v>0.06</v>
      </c>
      <c r="I55" s="109"/>
      <c r="J55" s="87"/>
    </row>
    <row r="56" spans="1:10" x14ac:dyDescent="0.2">
      <c r="A56" s="154"/>
      <c r="B56" s="135" t="s">
        <v>1038</v>
      </c>
      <c r="C56" s="136"/>
      <c r="D56" s="65"/>
      <c r="E56" s="134">
        <v>13.6</v>
      </c>
      <c r="F56" s="64">
        <v>0.05</v>
      </c>
      <c r="G56" s="64"/>
      <c r="H56" s="134">
        <f t="shared" si="2"/>
        <v>0.68</v>
      </c>
      <c r="I56" s="109"/>
      <c r="J56" s="87"/>
    </row>
    <row r="57" spans="1:10" x14ac:dyDescent="0.2">
      <c r="A57" s="154"/>
      <c r="B57" s="157"/>
      <c r="C57" s="64"/>
      <c r="D57" s="158"/>
      <c r="E57" s="134"/>
      <c r="F57" s="134"/>
      <c r="G57" s="134"/>
      <c r="H57" s="134">
        <f t="shared" si="2"/>
        <v>0</v>
      </c>
      <c r="I57" s="109"/>
      <c r="J57" s="87"/>
    </row>
    <row r="58" spans="1:10" x14ac:dyDescent="0.2">
      <c r="A58" s="104"/>
      <c r="B58" s="105"/>
      <c r="C58" s="106"/>
      <c r="D58" s="107"/>
      <c r="E58" s="9"/>
      <c r="F58" s="150"/>
      <c r="G58" s="150"/>
      <c r="H58" s="102">
        <f>SUM(H51:H56)</f>
        <v>58.764040000000001</v>
      </c>
      <c r="I58" s="159"/>
      <c r="J58" s="87"/>
    </row>
    <row r="59" spans="1:10" x14ac:dyDescent="0.2">
      <c r="A59" s="154"/>
      <c r="B59" s="160"/>
      <c r="C59" s="161"/>
      <c r="D59" s="162" t="s">
        <v>1039</v>
      </c>
      <c r="E59" s="163"/>
      <c r="F59" s="164" t="s">
        <v>1040</v>
      </c>
      <c r="G59" s="150"/>
      <c r="H59" s="165">
        <f>H58*1.5</f>
        <v>88.146060000000006</v>
      </c>
      <c r="I59" s="166" t="s">
        <v>68</v>
      </c>
      <c r="J59" s="87"/>
    </row>
    <row r="60" spans="1:10" x14ac:dyDescent="0.2">
      <c r="A60" s="167"/>
      <c r="B60" s="168"/>
      <c r="C60" s="169"/>
      <c r="D60" s="170"/>
      <c r="E60" s="171"/>
      <c r="F60" s="171"/>
      <c r="G60" s="171"/>
      <c r="H60" s="171"/>
      <c r="I60" s="172"/>
      <c r="J60" s="173"/>
    </row>
    <row r="61" spans="1:10" ht="33.75" x14ac:dyDescent="0.2">
      <c r="A61" s="62" t="s">
        <v>771</v>
      </c>
      <c r="B61" s="60" t="s">
        <v>1041</v>
      </c>
      <c r="C61" s="174" t="s">
        <v>1042</v>
      </c>
      <c r="D61" s="175">
        <f>D49</f>
        <v>88.146060000000006</v>
      </c>
      <c r="E61" s="134"/>
      <c r="F61" s="134"/>
      <c r="G61" s="134"/>
      <c r="H61" s="134"/>
      <c r="I61" s="134"/>
      <c r="J61" s="87"/>
    </row>
    <row r="62" spans="1:10" ht="33.75" x14ac:dyDescent="0.2">
      <c r="A62" s="62" t="s">
        <v>1043</v>
      </c>
      <c r="B62" s="60" t="s">
        <v>1044</v>
      </c>
      <c r="C62" s="174" t="s">
        <v>1045</v>
      </c>
      <c r="D62" s="176">
        <f>D61*15*2</f>
        <v>2644.3818000000001</v>
      </c>
      <c r="E62" s="134" t="s">
        <v>1046</v>
      </c>
      <c r="F62" s="134"/>
      <c r="G62" s="134"/>
      <c r="H62" s="134"/>
      <c r="I62" s="134"/>
      <c r="J62" s="87"/>
    </row>
    <row r="63" spans="1:10" x14ac:dyDescent="0.2">
      <c r="A63" s="62" t="s">
        <v>1047</v>
      </c>
      <c r="B63" s="60" t="s">
        <v>1048</v>
      </c>
      <c r="C63" s="177" t="s">
        <v>1049</v>
      </c>
      <c r="D63" s="176">
        <f>ROUND(I64,0)</f>
        <v>132</v>
      </c>
      <c r="E63" s="178" t="s">
        <v>1050</v>
      </c>
      <c r="F63" s="915" t="s">
        <v>1051</v>
      </c>
      <c r="G63" s="915"/>
      <c r="H63" s="915"/>
      <c r="I63" s="62" t="s">
        <v>1049</v>
      </c>
      <c r="J63" s="67"/>
    </row>
    <row r="64" spans="1:10" x14ac:dyDescent="0.2">
      <c r="A64" s="62"/>
      <c r="B64" s="179"/>
      <c r="C64" s="179"/>
      <c r="D64" s="179"/>
      <c r="E64" s="180">
        <f>D49</f>
        <v>88.146060000000006</v>
      </c>
      <c r="F64" s="916">
        <v>1.5</v>
      </c>
      <c r="G64" s="916"/>
      <c r="H64" s="916"/>
      <c r="I64" s="64">
        <f>F64*E64</f>
        <v>132.21908999999999</v>
      </c>
      <c r="J64" s="173"/>
    </row>
    <row r="65" spans="1:10" x14ac:dyDescent="0.2">
      <c r="A65" s="181"/>
      <c r="B65" s="182"/>
      <c r="C65" s="183"/>
      <c r="D65" s="184"/>
      <c r="E65" s="184"/>
      <c r="F65" s="184"/>
      <c r="G65" s="184"/>
      <c r="H65" s="184"/>
      <c r="I65" s="185"/>
      <c r="J65" s="186"/>
    </row>
    <row r="66" spans="1:10" ht="15" thickBot="1" x14ac:dyDescent="0.25">
      <c r="A66" s="187" t="s">
        <v>1052</v>
      </c>
      <c r="B66" s="188" t="s">
        <v>101</v>
      </c>
      <c r="C66" s="189"/>
      <c r="D66" s="190"/>
      <c r="E66" s="190"/>
      <c r="F66" s="190"/>
      <c r="G66" s="190"/>
      <c r="H66" s="190"/>
      <c r="I66" s="191"/>
      <c r="J66" s="109"/>
    </row>
    <row r="67" spans="1:10" x14ac:dyDescent="0.2">
      <c r="A67" s="192"/>
      <c r="B67" s="193" t="s">
        <v>1053</v>
      </c>
      <c r="C67" s="194" t="s">
        <v>1019</v>
      </c>
      <c r="D67" s="195">
        <f>SUM(I69:I71)</f>
        <v>6.6957000000000013</v>
      </c>
      <c r="E67" s="85"/>
      <c r="F67" s="85"/>
      <c r="G67" s="85"/>
      <c r="H67" s="85"/>
      <c r="I67" s="86"/>
      <c r="J67" s="109"/>
    </row>
    <row r="68" spans="1:10" x14ac:dyDescent="0.2">
      <c r="A68" s="104"/>
      <c r="B68" s="196"/>
      <c r="C68" s="197" t="s">
        <v>1054</v>
      </c>
      <c r="D68" s="91" t="s">
        <v>1055</v>
      </c>
      <c r="E68" s="198" t="s">
        <v>1002</v>
      </c>
      <c r="F68" s="95" t="s">
        <v>1003</v>
      </c>
      <c r="G68" s="95"/>
      <c r="H68" s="95" t="s">
        <v>1004</v>
      </c>
      <c r="I68" s="96" t="s">
        <v>1034</v>
      </c>
      <c r="J68" s="109"/>
    </row>
    <row r="69" spans="1:10" x14ac:dyDescent="0.2">
      <c r="A69" s="104"/>
      <c r="B69" s="97" t="s">
        <v>1056</v>
      </c>
      <c r="C69" s="90">
        <v>20</v>
      </c>
      <c r="D69" s="91">
        <v>0.55000000000000004</v>
      </c>
      <c r="E69" s="199">
        <v>0</v>
      </c>
      <c r="F69" s="98">
        <v>0.30000000000000004</v>
      </c>
      <c r="G69" s="98"/>
      <c r="H69" s="98"/>
      <c r="I69" s="166">
        <f t="shared" ref="I69:I71" si="3">C69*D69*F69</f>
        <v>3.3000000000000007</v>
      </c>
      <c r="J69" s="200"/>
    </row>
    <row r="70" spans="1:10" x14ac:dyDescent="0.2">
      <c r="A70" s="104"/>
      <c r="B70" s="89" t="s">
        <v>1057</v>
      </c>
      <c r="C70" s="90">
        <v>15</v>
      </c>
      <c r="D70" s="91">
        <v>0.55000000000000004</v>
      </c>
      <c r="E70" s="199">
        <v>0</v>
      </c>
      <c r="F70" s="98">
        <v>0.30000000000000004</v>
      </c>
      <c r="G70" s="98"/>
      <c r="H70" s="98">
        <v>0</v>
      </c>
      <c r="I70" s="166">
        <f t="shared" si="3"/>
        <v>2.4750000000000005</v>
      </c>
      <c r="J70" s="159"/>
    </row>
    <row r="71" spans="1:10" x14ac:dyDescent="0.2">
      <c r="A71" s="104"/>
      <c r="B71" s="201" t="s">
        <v>1058</v>
      </c>
      <c r="C71" s="90">
        <v>5.58</v>
      </c>
      <c r="D71" s="91">
        <v>0.55000000000000004</v>
      </c>
      <c r="E71" s="199">
        <v>0</v>
      </c>
      <c r="F71" s="98">
        <v>0.30000000000000004</v>
      </c>
      <c r="G71" s="98"/>
      <c r="H71" s="98">
        <v>0</v>
      </c>
      <c r="I71" s="166">
        <f t="shared" si="3"/>
        <v>0.9207000000000003</v>
      </c>
      <c r="J71" s="159"/>
    </row>
    <row r="72" spans="1:10" x14ac:dyDescent="0.2">
      <c r="A72" s="104"/>
      <c r="B72" s="202"/>
      <c r="C72" s="106">
        <f>SUM(C69:C71)</f>
        <v>40.58</v>
      </c>
      <c r="D72" s="203"/>
      <c r="E72" s="199">
        <v>0</v>
      </c>
      <c r="F72" s="98">
        <v>0</v>
      </c>
      <c r="G72" s="98"/>
      <c r="H72" s="98">
        <v>0</v>
      </c>
      <c r="I72" s="166">
        <f t="shared" ref="I72:I74" si="4">H72*F72*E72</f>
        <v>0</v>
      </c>
      <c r="J72" s="159"/>
    </row>
    <row r="73" spans="1:10" x14ac:dyDescent="0.2">
      <c r="A73" s="104"/>
      <c r="B73" s="202"/>
      <c r="C73" s="106"/>
      <c r="D73" s="203"/>
      <c r="E73" s="199">
        <v>0</v>
      </c>
      <c r="F73" s="98">
        <v>0</v>
      </c>
      <c r="G73" s="98"/>
      <c r="H73" s="98">
        <v>0</v>
      </c>
      <c r="I73" s="166">
        <f t="shared" si="4"/>
        <v>0</v>
      </c>
      <c r="J73" s="159"/>
    </row>
    <row r="74" spans="1:10" x14ac:dyDescent="0.2">
      <c r="A74" s="104"/>
      <c r="B74" s="204" t="s">
        <v>1059</v>
      </c>
      <c r="C74" s="194" t="s">
        <v>1019</v>
      </c>
      <c r="D74" s="195">
        <f>I78</f>
        <v>32.33061</v>
      </c>
      <c r="E74" s="199">
        <v>0</v>
      </c>
      <c r="F74" s="98">
        <v>0</v>
      </c>
      <c r="G74" s="98"/>
      <c r="H74" s="98">
        <v>0</v>
      </c>
      <c r="I74" s="166">
        <f t="shared" si="4"/>
        <v>0</v>
      </c>
      <c r="J74" s="159"/>
    </row>
    <row r="75" spans="1:10" x14ac:dyDescent="0.2">
      <c r="A75" s="104"/>
      <c r="B75" s="205" t="s">
        <v>1060</v>
      </c>
      <c r="C75" s="205" t="s">
        <v>1054</v>
      </c>
      <c r="D75" s="206" t="s">
        <v>1055</v>
      </c>
      <c r="E75" s="207" t="s">
        <v>1002</v>
      </c>
      <c r="F75" s="207" t="s">
        <v>1003</v>
      </c>
      <c r="G75" s="207"/>
      <c r="H75" s="205" t="s">
        <v>1061</v>
      </c>
      <c r="I75" s="208" t="s">
        <v>1062</v>
      </c>
      <c r="J75" s="159"/>
    </row>
    <row r="76" spans="1:10" x14ac:dyDescent="0.2">
      <c r="A76" s="104"/>
      <c r="B76" s="205" t="s">
        <v>1063</v>
      </c>
      <c r="C76" s="209"/>
      <c r="D76" s="209">
        <v>1.22</v>
      </c>
      <c r="E76" s="209">
        <v>8.0500000000000007</v>
      </c>
      <c r="F76" s="209">
        <v>1.95</v>
      </c>
      <c r="G76" s="209"/>
      <c r="H76" s="209"/>
      <c r="I76" s="210">
        <f t="shared" ref="I76:I77" si="5">D76*E76*F76</f>
        <v>19.150950000000002</v>
      </c>
      <c r="J76" s="159"/>
    </row>
    <row r="77" spans="1:10" x14ac:dyDescent="0.2">
      <c r="A77" s="104"/>
      <c r="B77" s="205" t="s">
        <v>1064</v>
      </c>
      <c r="C77" s="209"/>
      <c r="D77" s="209">
        <v>1.22</v>
      </c>
      <c r="E77" s="209">
        <v>5.54</v>
      </c>
      <c r="F77" s="209">
        <v>1.95</v>
      </c>
      <c r="G77" s="209"/>
      <c r="H77" s="209"/>
      <c r="I77" s="210">
        <f t="shared" si="5"/>
        <v>13.17966</v>
      </c>
      <c r="J77" s="186"/>
    </row>
    <row r="78" spans="1:10" x14ac:dyDescent="0.2">
      <c r="A78" s="104"/>
      <c r="B78" s="205"/>
      <c r="C78" s="209"/>
      <c r="D78" s="209"/>
      <c r="E78" s="209"/>
      <c r="F78" s="209"/>
      <c r="G78" s="209"/>
      <c r="H78" s="209"/>
      <c r="I78" s="211">
        <f>SUM(I76:I77)</f>
        <v>32.33061</v>
      </c>
      <c r="J78" s="186"/>
    </row>
    <row r="79" spans="1:10" x14ac:dyDescent="0.2">
      <c r="A79" s="104"/>
      <c r="B79" s="205" t="s">
        <v>1065</v>
      </c>
      <c r="C79" s="194" t="s">
        <v>1019</v>
      </c>
      <c r="D79" s="212">
        <f>I80</f>
        <v>2.5971199999999999</v>
      </c>
      <c r="E79" s="209"/>
      <c r="F79" s="209"/>
      <c r="G79" s="209"/>
      <c r="H79" s="209"/>
      <c r="I79" s="210"/>
      <c r="J79" s="186"/>
    </row>
    <row r="80" spans="1:10" x14ac:dyDescent="0.2">
      <c r="A80" s="104"/>
      <c r="B80" s="205"/>
      <c r="C80" s="213">
        <v>40.58</v>
      </c>
      <c r="D80" s="209">
        <v>0.4</v>
      </c>
      <c r="E80" s="209"/>
      <c r="F80" s="209">
        <v>0.16</v>
      </c>
      <c r="G80" s="209"/>
      <c r="H80" s="209"/>
      <c r="I80" s="214">
        <f>C80*D80*F80</f>
        <v>2.5971199999999999</v>
      </c>
      <c r="J80" s="186"/>
    </row>
    <row r="81" spans="1:10" x14ac:dyDescent="0.2">
      <c r="A81" s="167"/>
      <c r="B81" s="215"/>
      <c r="C81" s="216"/>
      <c r="D81" s="216"/>
      <c r="E81" s="216"/>
      <c r="F81" s="216"/>
      <c r="G81" s="216"/>
      <c r="H81" s="216"/>
      <c r="I81" s="217"/>
      <c r="J81" s="186"/>
    </row>
    <row r="82" spans="1:10" x14ac:dyDescent="0.2">
      <c r="A82" s="154"/>
      <c r="B82" s="218" t="s">
        <v>1066</v>
      </c>
      <c r="C82" s="219" t="s">
        <v>764</v>
      </c>
      <c r="D82" s="220">
        <f>SUM(I84:I85)</f>
        <v>12.174000000000001</v>
      </c>
      <c r="E82" s="221">
        <f>D82*1.1</f>
        <v>13.391400000000003</v>
      </c>
      <c r="F82" s="221"/>
      <c r="G82" s="221"/>
      <c r="H82" s="147"/>
      <c r="I82" s="222"/>
      <c r="J82" s="159"/>
    </row>
    <row r="83" spans="1:10" x14ac:dyDescent="0.2">
      <c r="A83" s="154"/>
      <c r="B83" s="223"/>
      <c r="C83" s="197" t="s">
        <v>1054</v>
      </c>
      <c r="D83" s="224" t="s">
        <v>1055</v>
      </c>
      <c r="E83" s="221" t="s">
        <v>1002</v>
      </c>
      <c r="F83" s="221" t="s">
        <v>1003</v>
      </c>
      <c r="G83" s="221"/>
      <c r="H83" s="221" t="s">
        <v>1004</v>
      </c>
      <c r="I83" s="225" t="s">
        <v>1067</v>
      </c>
      <c r="J83" s="159"/>
    </row>
    <row r="84" spans="1:10" x14ac:dyDescent="0.2">
      <c r="A84" s="154"/>
      <c r="B84" s="223"/>
      <c r="C84" s="226">
        <v>40.58</v>
      </c>
      <c r="D84" s="224"/>
      <c r="E84" s="221"/>
      <c r="F84" s="221">
        <v>0.30000000000000004</v>
      </c>
      <c r="G84" s="221"/>
      <c r="H84" s="221"/>
      <c r="I84" s="222">
        <f t="shared" ref="I84:I85" si="6">C84*F84</f>
        <v>12.174000000000001</v>
      </c>
      <c r="J84" s="159"/>
    </row>
    <row r="85" spans="1:10" x14ac:dyDescent="0.2">
      <c r="A85" s="154"/>
      <c r="B85" s="223"/>
      <c r="C85" s="226">
        <v>0</v>
      </c>
      <c r="D85" s="227"/>
      <c r="E85" s="221"/>
      <c r="F85" s="221">
        <v>0</v>
      </c>
      <c r="G85" s="221"/>
      <c r="H85" s="147"/>
      <c r="I85" s="222">
        <f t="shared" si="6"/>
        <v>0</v>
      </c>
      <c r="J85" s="159"/>
    </row>
    <row r="86" spans="1:10" x14ac:dyDescent="0.2">
      <c r="A86" s="104"/>
      <c r="B86" s="1"/>
      <c r="C86" s="106"/>
      <c r="D86" s="9"/>
      <c r="E86" s="14"/>
      <c r="F86" s="14"/>
      <c r="G86" s="14"/>
      <c r="H86" s="108"/>
      <c r="I86" s="159"/>
      <c r="J86" s="159"/>
    </row>
    <row r="87" spans="1:10" ht="33.75" x14ac:dyDescent="0.2">
      <c r="A87" s="149"/>
      <c r="B87" s="228" t="s">
        <v>1068</v>
      </c>
      <c r="C87" s="226" t="s">
        <v>1069</v>
      </c>
      <c r="D87" s="229">
        <f>I88</f>
        <v>1584.1998900000001</v>
      </c>
      <c r="E87" s="221" t="s">
        <v>1019</v>
      </c>
      <c r="F87" s="221" t="s">
        <v>1070</v>
      </c>
      <c r="G87" s="221"/>
      <c r="H87" s="147"/>
      <c r="I87" s="222"/>
      <c r="J87" s="159"/>
    </row>
    <row r="88" spans="1:10" x14ac:dyDescent="0.2">
      <c r="A88" s="149"/>
      <c r="B88" s="223"/>
      <c r="C88" s="226"/>
      <c r="D88" s="227"/>
      <c r="E88" s="230">
        <f>D74</f>
        <v>32.33061</v>
      </c>
      <c r="F88" s="221">
        <v>49</v>
      </c>
      <c r="G88" s="221"/>
      <c r="H88" s="147"/>
      <c r="I88" s="231">
        <f>E88*F88</f>
        <v>1584.1998900000001</v>
      </c>
      <c r="J88" s="159"/>
    </row>
    <row r="89" spans="1:10" ht="15" thickBot="1" x14ac:dyDescent="0.25">
      <c r="A89" s="104"/>
      <c r="B89" s="1"/>
      <c r="C89" s="106"/>
      <c r="D89" s="9"/>
      <c r="E89" s="14"/>
      <c r="F89" s="14"/>
      <c r="G89" s="14"/>
      <c r="H89" s="108"/>
      <c r="I89" s="159"/>
      <c r="J89" s="159"/>
    </row>
    <row r="90" spans="1:10" ht="23.25" thickBot="1" x14ac:dyDescent="0.25">
      <c r="A90" s="232"/>
      <c r="B90" s="233" t="s">
        <v>1071</v>
      </c>
      <c r="C90" s="234" t="s">
        <v>1072</v>
      </c>
      <c r="D90" s="235">
        <f>D91+D100+D106+D110</f>
        <v>5.9080499999999994</v>
      </c>
      <c r="E90" s="236"/>
      <c r="F90" s="236"/>
      <c r="G90" s="236"/>
      <c r="H90" s="236"/>
      <c r="I90" s="237"/>
      <c r="J90" s="200"/>
    </row>
    <row r="91" spans="1:10" x14ac:dyDescent="0.2">
      <c r="A91" s="238"/>
      <c r="B91" s="239" t="s">
        <v>1073</v>
      </c>
      <c r="C91" s="240" t="s">
        <v>1072</v>
      </c>
      <c r="D91" s="241">
        <f>I98</f>
        <v>0.92564999999999997</v>
      </c>
      <c r="E91" s="9">
        <f>D91*1.1</f>
        <v>1.0182150000000001</v>
      </c>
      <c r="F91" s="9"/>
      <c r="G91" s="9"/>
      <c r="H91" s="9"/>
      <c r="I91" s="109"/>
      <c r="J91" s="159"/>
    </row>
    <row r="92" spans="1:10" x14ac:dyDescent="0.2">
      <c r="A92" s="242"/>
      <c r="B92" s="243"/>
      <c r="C92" s="244" t="s">
        <v>1054</v>
      </c>
      <c r="D92" s="245" t="s">
        <v>1055</v>
      </c>
      <c r="E92" s="198" t="s">
        <v>1002</v>
      </c>
      <c r="F92" s="95" t="s">
        <v>1003</v>
      </c>
      <c r="G92" s="95"/>
      <c r="H92" s="95" t="s">
        <v>1004</v>
      </c>
      <c r="I92" s="96" t="s">
        <v>1034</v>
      </c>
      <c r="J92" s="159"/>
    </row>
    <row r="93" spans="1:10" x14ac:dyDescent="0.2">
      <c r="A93" s="154"/>
      <c r="B93" s="97" t="s">
        <v>1074</v>
      </c>
      <c r="C93" s="90">
        <v>20</v>
      </c>
      <c r="D93" s="227"/>
      <c r="E93" s="246">
        <v>8.0500000000000007</v>
      </c>
      <c r="F93" s="98">
        <v>1.95</v>
      </c>
      <c r="G93" s="98"/>
      <c r="H93" s="98">
        <v>0</v>
      </c>
      <c r="I93" s="166">
        <f>H93*F93*E93</f>
        <v>0</v>
      </c>
      <c r="J93" s="109"/>
    </row>
    <row r="94" spans="1:10" x14ac:dyDescent="0.2">
      <c r="A94" s="154"/>
      <c r="B94" s="89" t="s">
        <v>1075</v>
      </c>
      <c r="C94" s="90">
        <v>15</v>
      </c>
      <c r="D94" s="227"/>
      <c r="E94" s="246">
        <v>5.54</v>
      </c>
      <c r="F94" s="98">
        <v>1.95</v>
      </c>
      <c r="G94" s="98"/>
      <c r="H94" s="98"/>
      <c r="I94" s="166"/>
      <c r="J94" s="109"/>
    </row>
    <row r="95" spans="1:10" x14ac:dyDescent="0.2">
      <c r="A95" s="154"/>
      <c r="B95" s="201" t="s">
        <v>1076</v>
      </c>
      <c r="C95" s="90">
        <v>6.14</v>
      </c>
      <c r="D95" s="227"/>
      <c r="E95" s="246">
        <v>1.1200000000000001</v>
      </c>
      <c r="F95" s="98">
        <v>1.95</v>
      </c>
      <c r="G95" s="98"/>
      <c r="H95" s="98"/>
      <c r="I95" s="166"/>
      <c r="J95" s="109"/>
    </row>
    <row r="96" spans="1:10" x14ac:dyDescent="0.2">
      <c r="A96" s="154"/>
      <c r="B96" s="247"/>
      <c r="C96" s="248">
        <v>0</v>
      </c>
      <c r="D96" s="227"/>
      <c r="E96" s="246">
        <v>0</v>
      </c>
      <c r="F96" s="98">
        <v>0</v>
      </c>
      <c r="G96" s="98"/>
      <c r="H96" s="98">
        <v>0</v>
      </c>
      <c r="I96" s="166">
        <f t="shared" ref="I96:I97" si="7">H96*F96*E96</f>
        <v>0</v>
      </c>
      <c r="J96" s="200"/>
    </row>
    <row r="97" spans="1:10" x14ac:dyDescent="0.2">
      <c r="A97" s="154"/>
      <c r="B97" s="247" t="s">
        <v>1077</v>
      </c>
      <c r="C97" s="249">
        <f>SUM(C93:C96)</f>
        <v>41.14</v>
      </c>
      <c r="D97" s="227"/>
      <c r="E97" s="246">
        <v>0</v>
      </c>
      <c r="F97" s="98">
        <v>0</v>
      </c>
      <c r="G97" s="98"/>
      <c r="H97" s="98">
        <v>0</v>
      </c>
      <c r="I97" s="166">
        <f t="shared" si="7"/>
        <v>0</v>
      </c>
      <c r="J97" s="159"/>
    </row>
    <row r="98" spans="1:10" x14ac:dyDescent="0.2">
      <c r="A98" s="154"/>
      <c r="B98" s="250" t="s">
        <v>1078</v>
      </c>
      <c r="C98" s="227"/>
      <c r="D98" s="227"/>
      <c r="E98" s="246"/>
      <c r="F98" s="98"/>
      <c r="G98" s="98"/>
      <c r="H98" s="98"/>
      <c r="I98" s="251">
        <f>0.15*0.15*C97</f>
        <v>0.92564999999999997</v>
      </c>
      <c r="J98" s="159"/>
    </row>
    <row r="99" spans="1:10" x14ac:dyDescent="0.2">
      <c r="A99" s="154"/>
      <c r="B99" s="247"/>
      <c r="C99" s="227"/>
      <c r="D99" s="227"/>
      <c r="E99" s="246"/>
      <c r="F99" s="98"/>
      <c r="G99" s="98"/>
      <c r="H99" s="98"/>
      <c r="I99" s="166"/>
      <c r="J99" s="159"/>
    </row>
    <row r="100" spans="1:10" x14ac:dyDescent="0.2">
      <c r="A100" s="252"/>
      <c r="B100" s="253" t="s">
        <v>1079</v>
      </c>
      <c r="C100" s="240" t="s">
        <v>1072</v>
      </c>
      <c r="D100" s="254">
        <f>SUM(I102:I104)</f>
        <v>2.8684500000000002</v>
      </c>
      <c r="E100" s="9"/>
      <c r="F100" s="9"/>
      <c r="G100" s="9"/>
      <c r="H100" s="9"/>
      <c r="I100" s="109"/>
      <c r="J100" s="255"/>
    </row>
    <row r="101" spans="1:10" x14ac:dyDescent="0.2">
      <c r="A101" s="242"/>
      <c r="B101" s="243"/>
      <c r="C101" s="244" t="s">
        <v>1067</v>
      </c>
      <c r="D101" s="245" t="s">
        <v>1055</v>
      </c>
      <c r="E101" s="198" t="s">
        <v>1002</v>
      </c>
      <c r="F101" s="95" t="s">
        <v>1003</v>
      </c>
      <c r="G101" s="95"/>
      <c r="H101" s="95" t="s">
        <v>1004</v>
      </c>
      <c r="I101" s="96" t="s">
        <v>1034</v>
      </c>
      <c r="J101" s="200"/>
    </row>
    <row r="102" spans="1:10" x14ac:dyDescent="0.2">
      <c r="A102" s="154"/>
      <c r="B102" s="97" t="s">
        <v>1074</v>
      </c>
      <c r="C102" s="256">
        <v>15.7</v>
      </c>
      <c r="D102" s="257">
        <v>0.1</v>
      </c>
      <c r="E102" s="198">
        <v>8.0500000000000007</v>
      </c>
      <c r="F102" s="95">
        <v>1.95</v>
      </c>
      <c r="G102" s="95"/>
      <c r="H102" s="98">
        <v>1</v>
      </c>
      <c r="I102" s="166">
        <f t="shared" ref="I102:I104" si="8">D102*E102*F102*H102</f>
        <v>1.5697500000000002</v>
      </c>
      <c r="J102" s="159"/>
    </row>
    <row r="103" spans="1:10" x14ac:dyDescent="0.2">
      <c r="A103" s="154"/>
      <c r="B103" s="89" t="s">
        <v>1075</v>
      </c>
      <c r="C103" s="256">
        <v>10.8</v>
      </c>
      <c r="D103" s="257">
        <v>0.1</v>
      </c>
      <c r="E103" s="95">
        <v>5.54</v>
      </c>
      <c r="F103" s="95">
        <v>1.95</v>
      </c>
      <c r="G103" s="95"/>
      <c r="H103" s="98">
        <v>1</v>
      </c>
      <c r="I103" s="166">
        <f t="shared" si="8"/>
        <v>1.0803</v>
      </c>
      <c r="J103" s="159"/>
    </row>
    <row r="104" spans="1:10" x14ac:dyDescent="0.2">
      <c r="A104" s="154"/>
      <c r="B104" s="201" t="s">
        <v>1076</v>
      </c>
      <c r="C104" s="256">
        <v>2.1800000000000002</v>
      </c>
      <c r="D104" s="257">
        <v>0.1</v>
      </c>
      <c r="E104" s="95">
        <v>1.1200000000000001</v>
      </c>
      <c r="F104" s="95">
        <v>1.95</v>
      </c>
      <c r="G104" s="95"/>
      <c r="H104" s="98">
        <v>1</v>
      </c>
      <c r="I104" s="166">
        <f t="shared" si="8"/>
        <v>0.21840000000000004</v>
      </c>
      <c r="J104" s="159"/>
    </row>
    <row r="105" spans="1:10" x14ac:dyDescent="0.2">
      <c r="A105" s="167"/>
      <c r="B105" s="258"/>
      <c r="C105" s="259"/>
      <c r="D105" s="260"/>
      <c r="E105" s="14"/>
      <c r="F105" s="14"/>
      <c r="G105" s="14"/>
      <c r="H105" s="108"/>
      <c r="I105" s="159"/>
      <c r="J105" s="159"/>
    </row>
    <row r="106" spans="1:10" ht="22.5" x14ac:dyDescent="0.2">
      <c r="A106" s="167"/>
      <c r="B106" s="261" t="s">
        <v>1080</v>
      </c>
      <c r="C106" s="262" t="s">
        <v>1072</v>
      </c>
      <c r="D106" s="263">
        <f>I108</f>
        <v>1.02</v>
      </c>
      <c r="E106" s="264"/>
      <c r="F106" s="264"/>
      <c r="G106" s="264"/>
      <c r="H106" s="264"/>
      <c r="I106" s="265"/>
      <c r="J106" s="87"/>
    </row>
    <row r="107" spans="1:10" x14ac:dyDescent="0.2">
      <c r="A107" s="266"/>
      <c r="B107" s="267" t="s">
        <v>1081</v>
      </c>
      <c r="C107" s="244" t="s">
        <v>1067</v>
      </c>
      <c r="D107" s="245" t="s">
        <v>1055</v>
      </c>
      <c r="E107" s="198" t="s">
        <v>1082</v>
      </c>
      <c r="F107" s="95" t="s">
        <v>1003</v>
      </c>
      <c r="G107" s="95"/>
      <c r="H107" s="95" t="s">
        <v>1004</v>
      </c>
      <c r="I107" s="268" t="s">
        <v>1034</v>
      </c>
      <c r="J107" s="87"/>
    </row>
    <row r="108" spans="1:10" ht="22.5" x14ac:dyDescent="0.2">
      <c r="A108" s="104"/>
      <c r="B108" s="269" t="s">
        <v>1083</v>
      </c>
      <c r="C108" s="270"/>
      <c r="D108" s="271">
        <v>0.1</v>
      </c>
      <c r="E108" s="272">
        <v>34</v>
      </c>
      <c r="F108" s="272">
        <v>0.3</v>
      </c>
      <c r="G108" s="272"/>
      <c r="H108" s="272">
        <v>1</v>
      </c>
      <c r="I108" s="273">
        <f>D108*E108*F108</f>
        <v>1.02</v>
      </c>
      <c r="J108" s="87"/>
    </row>
    <row r="109" spans="1:10" x14ac:dyDescent="0.2">
      <c r="A109" s="104"/>
      <c r="B109" s="150"/>
      <c r="C109" s="274"/>
      <c r="D109" s="275"/>
      <c r="E109" s="276"/>
      <c r="F109" s="276"/>
      <c r="G109" s="276"/>
      <c r="H109" s="276"/>
      <c r="I109" s="277"/>
      <c r="J109" s="87"/>
    </row>
    <row r="110" spans="1:10" ht="22.5" x14ac:dyDescent="0.2">
      <c r="A110" s="104"/>
      <c r="B110" s="261" t="s">
        <v>1084</v>
      </c>
      <c r="C110" s="262" t="s">
        <v>1072</v>
      </c>
      <c r="D110" s="278">
        <f>I120</f>
        <v>1.09395</v>
      </c>
      <c r="E110" s="279"/>
      <c r="F110" s="279"/>
      <c r="G110" s="279"/>
      <c r="H110" s="279"/>
      <c r="I110" s="280"/>
      <c r="J110" s="87"/>
    </row>
    <row r="111" spans="1:10" x14ac:dyDescent="0.2">
      <c r="A111" s="104"/>
      <c r="B111" s="281"/>
      <c r="C111" s="226" t="s">
        <v>1067</v>
      </c>
      <c r="D111" s="245" t="s">
        <v>1085</v>
      </c>
      <c r="E111" s="198" t="s">
        <v>1002</v>
      </c>
      <c r="F111" s="95" t="s">
        <v>1003</v>
      </c>
      <c r="G111" s="95"/>
      <c r="H111" s="95" t="s">
        <v>1004</v>
      </c>
      <c r="I111" s="268" t="s">
        <v>1034</v>
      </c>
      <c r="J111" s="87"/>
    </row>
    <row r="112" spans="1:10" x14ac:dyDescent="0.2">
      <c r="A112" s="104"/>
      <c r="B112" s="282" t="s">
        <v>1086</v>
      </c>
      <c r="C112" s="147"/>
      <c r="D112" s="283">
        <v>1.17</v>
      </c>
      <c r="E112" s="227">
        <v>0.15</v>
      </c>
      <c r="F112" s="227">
        <v>0.15</v>
      </c>
      <c r="G112" s="227"/>
      <c r="H112" s="227">
        <v>4</v>
      </c>
      <c r="I112" s="284">
        <f t="shared" ref="I112:I119" si="9">D112*E112*F112*H112</f>
        <v>0.10529999999999999</v>
      </c>
      <c r="J112" s="87"/>
    </row>
    <row r="113" spans="1:10" x14ac:dyDescent="0.2">
      <c r="A113" s="104"/>
      <c r="B113" s="285"/>
      <c r="C113" s="147"/>
      <c r="D113" s="283">
        <v>0.67</v>
      </c>
      <c r="E113" s="227">
        <v>0.15</v>
      </c>
      <c r="F113" s="227">
        <v>0.15</v>
      </c>
      <c r="G113" s="227"/>
      <c r="H113" s="227">
        <v>6</v>
      </c>
      <c r="I113" s="284">
        <f t="shared" si="9"/>
        <v>9.0450000000000003E-2</v>
      </c>
      <c r="J113" s="87"/>
    </row>
    <row r="114" spans="1:10" x14ac:dyDescent="0.2">
      <c r="A114" s="104"/>
      <c r="B114" s="282" t="s">
        <v>1087</v>
      </c>
      <c r="C114" s="147"/>
      <c r="D114" s="283">
        <v>0.15</v>
      </c>
      <c r="E114" s="227">
        <v>1.95</v>
      </c>
      <c r="F114" s="227">
        <v>0.15</v>
      </c>
      <c r="G114" s="227"/>
      <c r="H114" s="227">
        <v>2</v>
      </c>
      <c r="I114" s="284">
        <f t="shared" si="9"/>
        <v>8.7749999999999995E-2</v>
      </c>
      <c r="J114" s="87"/>
    </row>
    <row r="115" spans="1:10" x14ac:dyDescent="0.2">
      <c r="A115" s="104"/>
      <c r="B115" s="282" t="s">
        <v>1087</v>
      </c>
      <c r="C115" s="147"/>
      <c r="D115" s="283">
        <v>0.15</v>
      </c>
      <c r="E115" s="227">
        <v>3.95</v>
      </c>
      <c r="F115" s="227">
        <v>0.15</v>
      </c>
      <c r="G115" s="227"/>
      <c r="H115" s="227">
        <v>4</v>
      </c>
      <c r="I115" s="284">
        <f t="shared" si="9"/>
        <v>0.35549999999999998</v>
      </c>
      <c r="J115" s="87"/>
    </row>
    <row r="116" spans="1:10" x14ac:dyDescent="0.2">
      <c r="A116" s="104"/>
      <c r="B116" s="286" t="s">
        <v>1088</v>
      </c>
      <c r="C116" s="147"/>
      <c r="D116" s="283">
        <v>0.15</v>
      </c>
      <c r="E116" s="227">
        <v>1.95</v>
      </c>
      <c r="F116" s="227">
        <v>0.15</v>
      </c>
      <c r="G116" s="227"/>
      <c r="H116" s="227">
        <v>2</v>
      </c>
      <c r="I116" s="284">
        <f t="shared" si="9"/>
        <v>8.7749999999999995E-2</v>
      </c>
      <c r="J116" s="87"/>
    </row>
    <row r="117" spans="1:10" x14ac:dyDescent="0.2">
      <c r="A117" s="104"/>
      <c r="B117" s="286" t="s">
        <v>1088</v>
      </c>
      <c r="C117" s="147"/>
      <c r="D117" s="283">
        <v>0.15</v>
      </c>
      <c r="E117" s="227">
        <v>5.24</v>
      </c>
      <c r="F117" s="227">
        <v>0.15</v>
      </c>
      <c r="G117" s="227"/>
      <c r="H117" s="227">
        <v>2</v>
      </c>
      <c r="I117" s="284">
        <f t="shared" si="9"/>
        <v>0.23580000000000001</v>
      </c>
      <c r="J117" s="87"/>
    </row>
    <row r="118" spans="1:10" x14ac:dyDescent="0.2">
      <c r="A118" s="104"/>
      <c r="B118" s="287" t="s">
        <v>1089</v>
      </c>
      <c r="C118" s="147"/>
      <c r="D118" s="283">
        <v>0.15</v>
      </c>
      <c r="E118" s="227">
        <v>1.95</v>
      </c>
      <c r="F118" s="227">
        <v>0.15</v>
      </c>
      <c r="G118" s="227"/>
      <c r="H118" s="227">
        <v>2</v>
      </c>
      <c r="I118" s="284">
        <f t="shared" si="9"/>
        <v>8.7749999999999995E-2</v>
      </c>
      <c r="J118" s="87"/>
    </row>
    <row r="119" spans="1:10" x14ac:dyDescent="0.2">
      <c r="A119" s="104"/>
      <c r="B119" s="287" t="s">
        <v>1089</v>
      </c>
      <c r="C119" s="147"/>
      <c r="D119" s="283">
        <v>0.15</v>
      </c>
      <c r="E119" s="227">
        <v>0.97</v>
      </c>
      <c r="F119" s="227">
        <v>0.15</v>
      </c>
      <c r="G119" s="227"/>
      <c r="H119" s="227">
        <v>2</v>
      </c>
      <c r="I119" s="284">
        <f t="shared" si="9"/>
        <v>4.3649999999999994E-2</v>
      </c>
      <c r="J119" s="87"/>
    </row>
    <row r="120" spans="1:10" x14ac:dyDescent="0.2">
      <c r="A120" s="104"/>
      <c r="B120" s="288"/>
      <c r="C120" s="270"/>
      <c r="D120" s="289"/>
      <c r="E120" s="272"/>
      <c r="F120" s="272"/>
      <c r="G120" s="272"/>
      <c r="H120" s="272"/>
      <c r="I120" s="290">
        <f>SUM(I112:I119)</f>
        <v>1.09395</v>
      </c>
      <c r="J120" s="87"/>
    </row>
    <row r="121" spans="1:10" x14ac:dyDescent="0.2">
      <c r="A121" s="154"/>
      <c r="B121" s="291"/>
      <c r="C121" s="292"/>
      <c r="D121" s="293"/>
      <c r="E121" s="294"/>
      <c r="F121" s="294"/>
      <c r="G121" s="294"/>
      <c r="H121" s="294"/>
      <c r="I121" s="295"/>
      <c r="J121" s="87"/>
    </row>
    <row r="122" spans="1:10" x14ac:dyDescent="0.2">
      <c r="A122" s="296"/>
      <c r="B122" s="297"/>
      <c r="C122" s="298"/>
      <c r="D122" s="299"/>
      <c r="E122" s="300"/>
      <c r="F122" s="300"/>
      <c r="G122" s="300"/>
      <c r="H122" s="300"/>
      <c r="I122" s="301"/>
      <c r="J122" s="302"/>
    </row>
    <row r="123" spans="1:10" ht="15" thickBot="1" x14ac:dyDescent="0.25">
      <c r="A123" s="266"/>
      <c r="B123" s="303" t="s">
        <v>1090</v>
      </c>
      <c r="C123" s="294"/>
      <c r="D123" s="294"/>
      <c r="E123" s="292"/>
      <c r="F123" s="292"/>
      <c r="G123" s="292"/>
      <c r="H123" s="292"/>
      <c r="I123" s="304"/>
      <c r="J123" s="305"/>
    </row>
    <row r="124" spans="1:10" x14ac:dyDescent="0.2">
      <c r="A124" s="306" t="s">
        <v>1091</v>
      </c>
      <c r="B124" s="307" t="s">
        <v>1092</v>
      </c>
      <c r="C124" s="308" t="s">
        <v>31</v>
      </c>
      <c r="D124" s="309">
        <f>SUM(I126:I127)</f>
        <v>15</v>
      </c>
      <c r="E124" s="85">
        <v>54</v>
      </c>
      <c r="F124" s="85"/>
      <c r="G124" s="85"/>
      <c r="H124" s="85"/>
      <c r="I124" s="86"/>
      <c r="J124" s="109"/>
    </row>
    <row r="125" spans="1:10" x14ac:dyDescent="0.2">
      <c r="A125" s="917"/>
      <c r="B125" s="918"/>
      <c r="C125" s="106" t="s">
        <v>1093</v>
      </c>
      <c r="D125" s="107">
        <f>E126+E127</f>
        <v>15</v>
      </c>
      <c r="E125" s="95" t="s">
        <v>1002</v>
      </c>
      <c r="F125" s="95" t="s">
        <v>1013</v>
      </c>
      <c r="G125" s="95"/>
      <c r="H125" s="95" t="s">
        <v>1004</v>
      </c>
      <c r="I125" s="96" t="s">
        <v>994</v>
      </c>
      <c r="J125" s="310"/>
    </row>
    <row r="126" spans="1:10" x14ac:dyDescent="0.2">
      <c r="A126" s="919" t="s">
        <v>1094</v>
      </c>
      <c r="B126" s="920"/>
      <c r="C126" s="311"/>
      <c r="D126" s="312"/>
      <c r="E126" s="198">
        <v>15</v>
      </c>
      <c r="F126" s="95">
        <v>1</v>
      </c>
      <c r="G126" s="95"/>
      <c r="H126" s="95">
        <v>1</v>
      </c>
      <c r="I126" s="313">
        <f t="shared" ref="I126:I127" si="10">E126*F126*H126</f>
        <v>15</v>
      </c>
      <c r="J126" s="310"/>
    </row>
    <row r="127" spans="1:10" x14ac:dyDescent="0.2">
      <c r="A127" s="921" t="s">
        <v>1095</v>
      </c>
      <c r="B127" s="922"/>
      <c r="C127" s="922"/>
      <c r="D127" s="922"/>
      <c r="E127" s="95">
        <v>0</v>
      </c>
      <c r="F127" s="95">
        <v>0</v>
      </c>
      <c r="G127" s="95"/>
      <c r="H127" s="95">
        <v>0</v>
      </c>
      <c r="I127" s="313">
        <f t="shared" si="10"/>
        <v>0</v>
      </c>
      <c r="J127" s="310"/>
    </row>
    <row r="128" spans="1:10" x14ac:dyDescent="0.2">
      <c r="A128" s="314"/>
      <c r="B128" s="315" t="s">
        <v>1096</v>
      </c>
      <c r="C128" s="160"/>
      <c r="D128" s="160"/>
      <c r="E128" s="316"/>
      <c r="F128" s="316"/>
      <c r="G128" s="316"/>
      <c r="H128" s="316"/>
      <c r="I128" s="317"/>
      <c r="J128" s="310"/>
    </row>
    <row r="129" spans="1:10" x14ac:dyDescent="0.2">
      <c r="A129" s="154" t="s">
        <v>1091</v>
      </c>
      <c r="B129" s="315" t="s">
        <v>1097</v>
      </c>
      <c r="C129" s="318" t="s">
        <v>31</v>
      </c>
      <c r="D129" s="319">
        <f>SUM(I131:I153)</f>
        <v>58.830500000000008</v>
      </c>
      <c r="E129" s="320"/>
      <c r="F129" s="320"/>
      <c r="G129" s="320"/>
      <c r="H129" s="320"/>
      <c r="I129" s="321"/>
      <c r="J129" s="159"/>
    </row>
    <row r="130" spans="1:10" x14ac:dyDescent="0.2">
      <c r="A130" s="104"/>
      <c r="B130" s="105"/>
      <c r="C130" s="322"/>
      <c r="D130" s="203"/>
      <c r="E130" s="323" t="s">
        <v>1002</v>
      </c>
      <c r="F130" s="90" t="s">
        <v>1003</v>
      </c>
      <c r="G130" s="90"/>
      <c r="H130" s="90" t="s">
        <v>1004</v>
      </c>
      <c r="I130" s="324" t="s">
        <v>994</v>
      </c>
      <c r="J130" s="109"/>
    </row>
    <row r="131" spans="1:10" x14ac:dyDescent="0.2">
      <c r="A131" s="104"/>
      <c r="B131" s="105"/>
      <c r="C131" s="325" t="s">
        <v>1098</v>
      </c>
      <c r="D131" s="203" t="s">
        <v>1099</v>
      </c>
      <c r="E131" s="323">
        <v>0.25</v>
      </c>
      <c r="F131" s="90">
        <v>0.25</v>
      </c>
      <c r="G131" s="90"/>
      <c r="H131" s="90">
        <v>70</v>
      </c>
      <c r="I131" s="324">
        <f t="shared" ref="I131:I132" si="11">E131*F131*H131*1.1</f>
        <v>4.8125</v>
      </c>
      <c r="J131" s="200"/>
    </row>
    <row r="132" spans="1:10" x14ac:dyDescent="0.2">
      <c r="A132" s="104"/>
      <c r="B132" s="105"/>
      <c r="C132" s="326" t="s">
        <v>1098</v>
      </c>
      <c r="D132" s="203" t="s">
        <v>1100</v>
      </c>
      <c r="E132" s="199">
        <v>0.25</v>
      </c>
      <c r="F132" s="98">
        <v>0.25</v>
      </c>
      <c r="G132" s="98"/>
      <c r="H132" s="98">
        <v>42</v>
      </c>
      <c r="I132" s="324">
        <f t="shared" si="11"/>
        <v>2.8875000000000002</v>
      </c>
      <c r="J132" s="159"/>
    </row>
    <row r="133" spans="1:10" x14ac:dyDescent="0.2">
      <c r="A133" s="266"/>
      <c r="B133" s="327"/>
      <c r="C133" s="328"/>
      <c r="D133" s="329"/>
      <c r="E133" s="330"/>
      <c r="F133" s="331"/>
      <c r="G133" s="331"/>
      <c r="H133" s="331"/>
      <c r="I133" s="332"/>
      <c r="J133" s="159"/>
    </row>
    <row r="134" spans="1:10" ht="22.5" x14ac:dyDescent="0.2">
      <c r="A134" s="333" t="s">
        <v>1091</v>
      </c>
      <c r="B134" s="334" t="s">
        <v>1101</v>
      </c>
      <c r="C134" s="318" t="s">
        <v>1093</v>
      </c>
      <c r="D134" s="335">
        <f>SUM(I136:I138)</f>
        <v>0</v>
      </c>
      <c r="E134" s="260"/>
      <c r="F134" s="260"/>
      <c r="G134" s="260"/>
      <c r="H134" s="260"/>
      <c r="I134" s="336"/>
      <c r="J134" s="159"/>
    </row>
    <row r="135" spans="1:10" x14ac:dyDescent="0.2">
      <c r="A135" s="104"/>
      <c r="B135" s="150"/>
      <c r="C135" s="337"/>
      <c r="D135" s="338"/>
      <c r="E135" s="136" t="s">
        <v>1102</v>
      </c>
      <c r="F135" s="90" t="s">
        <v>1003</v>
      </c>
      <c r="G135" s="136"/>
      <c r="H135" s="136" t="s">
        <v>994</v>
      </c>
      <c r="I135" s="136"/>
      <c r="J135" s="159"/>
    </row>
    <row r="136" spans="1:10" x14ac:dyDescent="0.2">
      <c r="A136" s="104"/>
      <c r="B136" s="150"/>
      <c r="C136" s="337"/>
      <c r="D136" s="338"/>
      <c r="E136" s="136">
        <v>1.05</v>
      </c>
      <c r="F136" s="136">
        <v>0.25</v>
      </c>
      <c r="G136" s="136"/>
      <c r="H136" s="136">
        <f>E136*F136</f>
        <v>0.26250000000000001</v>
      </c>
      <c r="I136" s="64"/>
      <c r="J136" s="159"/>
    </row>
    <row r="137" spans="1:10" x14ac:dyDescent="0.2">
      <c r="A137" s="104"/>
      <c r="B137" s="105"/>
      <c r="C137" s="322"/>
      <c r="D137" s="107"/>
      <c r="E137" s="64"/>
      <c r="F137" s="64"/>
      <c r="G137" s="64"/>
      <c r="H137" s="64"/>
      <c r="I137" s="136"/>
      <c r="J137" s="159"/>
    </row>
    <row r="138" spans="1:10" ht="22.5" x14ac:dyDescent="0.2">
      <c r="A138" s="104">
        <v>0</v>
      </c>
      <c r="B138" s="334" t="s">
        <v>1103</v>
      </c>
      <c r="C138" s="339" t="s">
        <v>31</v>
      </c>
      <c r="D138" s="340">
        <f>I140+I141</f>
        <v>48.262500000000003</v>
      </c>
      <c r="E138" s="108"/>
      <c r="F138" s="108"/>
      <c r="G138" s="108"/>
      <c r="H138" s="108"/>
      <c r="I138" s="200"/>
      <c r="J138" s="159"/>
    </row>
    <row r="139" spans="1:10" x14ac:dyDescent="0.2">
      <c r="A139" s="104"/>
      <c r="B139" s="105"/>
      <c r="C139" s="322"/>
      <c r="D139" s="107"/>
      <c r="E139" s="136" t="s">
        <v>1102</v>
      </c>
      <c r="F139" s="136" t="s">
        <v>1004</v>
      </c>
      <c r="G139" s="136"/>
      <c r="H139" s="90" t="s">
        <v>1004</v>
      </c>
      <c r="I139" s="324" t="s">
        <v>994</v>
      </c>
      <c r="J139" s="159"/>
    </row>
    <row r="140" spans="1:10" ht="22.5" x14ac:dyDescent="0.2">
      <c r="A140" s="104"/>
      <c r="B140" s="105" t="s">
        <v>1104</v>
      </c>
      <c r="C140" s="325" t="s">
        <v>1098</v>
      </c>
      <c r="D140" s="203" t="s">
        <v>1099</v>
      </c>
      <c r="E140" s="136">
        <v>0.25</v>
      </c>
      <c r="F140" s="136">
        <v>0.25</v>
      </c>
      <c r="G140" s="136"/>
      <c r="H140" s="90">
        <v>278</v>
      </c>
      <c r="I140" s="324">
        <f t="shared" ref="I140:I141" si="12">E140*F140*H140*1.1</f>
        <v>19.112500000000001</v>
      </c>
      <c r="J140" s="159"/>
    </row>
    <row r="141" spans="1:10" ht="22.5" x14ac:dyDescent="0.2">
      <c r="A141" s="104"/>
      <c r="B141" s="105" t="s">
        <v>1105</v>
      </c>
      <c r="C141" s="326" t="s">
        <v>1098</v>
      </c>
      <c r="D141" s="203" t="s">
        <v>1100</v>
      </c>
      <c r="E141" s="136">
        <v>0.25</v>
      </c>
      <c r="F141" s="136">
        <v>0.25</v>
      </c>
      <c r="G141" s="136"/>
      <c r="H141" s="90">
        <v>424</v>
      </c>
      <c r="I141" s="324">
        <f t="shared" si="12"/>
        <v>29.150000000000002</v>
      </c>
      <c r="J141" s="159"/>
    </row>
    <row r="142" spans="1:10" x14ac:dyDescent="0.2">
      <c r="A142" s="104"/>
      <c r="B142" s="105"/>
      <c r="C142" s="322"/>
      <c r="D142" s="107"/>
      <c r="E142" s="108"/>
      <c r="F142" s="108"/>
      <c r="G142" s="108"/>
      <c r="H142" s="108"/>
      <c r="I142" s="200"/>
      <c r="J142" s="159"/>
    </row>
    <row r="143" spans="1:10" x14ac:dyDescent="0.2">
      <c r="A143" s="104"/>
      <c r="B143" s="105"/>
      <c r="C143" s="322"/>
      <c r="D143" s="107"/>
      <c r="E143" s="108"/>
      <c r="F143" s="108"/>
      <c r="G143" s="108"/>
      <c r="H143" s="108"/>
      <c r="I143" s="200"/>
      <c r="J143" s="159"/>
    </row>
    <row r="144" spans="1:10" ht="22.5" x14ac:dyDescent="0.2">
      <c r="A144" s="154" t="s">
        <v>1091</v>
      </c>
      <c r="B144" s="315" t="s">
        <v>1106</v>
      </c>
      <c r="C144" s="318" t="s">
        <v>1072</v>
      </c>
      <c r="D144" s="341">
        <f>I150</f>
        <v>2.8680000000000003</v>
      </c>
      <c r="E144" s="320"/>
      <c r="F144" s="320"/>
      <c r="G144" s="320"/>
      <c r="H144" s="320"/>
      <c r="I144" s="321"/>
      <c r="J144" s="159"/>
    </row>
    <row r="145" spans="1:10" x14ac:dyDescent="0.2">
      <c r="A145" s="104"/>
      <c r="B145" s="105"/>
      <c r="C145" s="244" t="s">
        <v>1067</v>
      </c>
      <c r="D145" s="224" t="s">
        <v>1055</v>
      </c>
      <c r="E145" s="221" t="s">
        <v>1002</v>
      </c>
      <c r="F145" s="221" t="s">
        <v>1003</v>
      </c>
      <c r="G145" s="221"/>
      <c r="H145" s="221" t="s">
        <v>1004</v>
      </c>
      <c r="I145" s="268" t="s">
        <v>1034</v>
      </c>
      <c r="J145" s="159"/>
    </row>
    <row r="146" spans="1:10" x14ac:dyDescent="0.2">
      <c r="A146" s="342" t="s">
        <v>1107</v>
      </c>
      <c r="B146" s="105"/>
      <c r="C146" s="343"/>
      <c r="D146" s="224"/>
      <c r="E146" s="226"/>
      <c r="F146" s="226"/>
      <c r="G146" s="226"/>
      <c r="H146" s="226"/>
      <c r="I146" s="344"/>
      <c r="J146" s="159"/>
    </row>
    <row r="147" spans="1:10" x14ac:dyDescent="0.2">
      <c r="A147" s="923" t="s">
        <v>1108</v>
      </c>
      <c r="B147" s="924"/>
      <c r="C147" s="343"/>
      <c r="D147" s="224"/>
      <c r="E147" s="226"/>
      <c r="F147" s="226"/>
      <c r="G147" s="226"/>
      <c r="H147" s="226"/>
      <c r="I147" s="344"/>
      <c r="J147" s="159"/>
    </row>
    <row r="148" spans="1:10" x14ac:dyDescent="0.2">
      <c r="A148" s="342" t="s">
        <v>1109</v>
      </c>
      <c r="B148" s="105"/>
      <c r="C148" s="343"/>
      <c r="D148" s="224"/>
      <c r="E148" s="226"/>
      <c r="F148" s="226"/>
      <c r="G148" s="226"/>
      <c r="H148" s="226"/>
      <c r="I148" s="344"/>
      <c r="J148" s="159"/>
    </row>
    <row r="149" spans="1:10" ht="45" x14ac:dyDescent="0.2">
      <c r="A149" s="342" t="s">
        <v>1110</v>
      </c>
      <c r="B149" s="105"/>
      <c r="C149" s="343"/>
      <c r="D149" s="224"/>
      <c r="E149" s="226"/>
      <c r="F149" s="226"/>
      <c r="G149" s="226"/>
      <c r="H149" s="226"/>
      <c r="I149" s="344"/>
      <c r="J149" s="345" t="s">
        <v>1111</v>
      </c>
    </row>
    <row r="150" spans="1:10" x14ac:dyDescent="0.2">
      <c r="A150" s="104" t="s">
        <v>1112</v>
      </c>
      <c r="B150" s="105">
        <f>14.71*1.95</f>
        <v>28.6845</v>
      </c>
      <c r="C150" s="346">
        <v>28.68</v>
      </c>
      <c r="D150" s="224"/>
      <c r="E150" s="226"/>
      <c r="F150" s="226">
        <v>0.1</v>
      </c>
      <c r="G150" s="226"/>
      <c r="H150" s="226"/>
      <c r="I150" s="344">
        <f>C150*F150</f>
        <v>2.8680000000000003</v>
      </c>
      <c r="J150" s="159"/>
    </row>
    <row r="151" spans="1:10" x14ac:dyDescent="0.2">
      <c r="A151" s="104"/>
      <c r="B151" s="105"/>
      <c r="C151" s="343"/>
      <c r="D151" s="224"/>
      <c r="E151" s="226"/>
      <c r="F151" s="226"/>
      <c r="G151" s="226"/>
      <c r="H151" s="226"/>
      <c r="I151" s="344"/>
      <c r="J151" s="159"/>
    </row>
    <row r="152" spans="1:10" ht="22.5" x14ac:dyDescent="0.2">
      <c r="A152" s="154" t="s">
        <v>1091</v>
      </c>
      <c r="B152" s="315" t="s">
        <v>1113</v>
      </c>
      <c r="C152" s="318" t="s">
        <v>1072</v>
      </c>
      <c r="D152" s="347">
        <f>I154</f>
        <v>48.914000000000001</v>
      </c>
      <c r="E152" s="226"/>
      <c r="F152" s="226"/>
      <c r="G152" s="226"/>
      <c r="H152" s="226"/>
      <c r="I152" s="344"/>
      <c r="J152" s="159"/>
    </row>
    <row r="153" spans="1:10" x14ac:dyDescent="0.2">
      <c r="A153" s="104"/>
      <c r="B153" s="105"/>
      <c r="C153" s="348" t="s">
        <v>1067</v>
      </c>
      <c r="D153" s="224" t="s">
        <v>1055</v>
      </c>
      <c r="E153" s="221" t="s">
        <v>1002</v>
      </c>
      <c r="F153" s="221" t="s">
        <v>1003</v>
      </c>
      <c r="G153" s="221"/>
      <c r="H153" s="221" t="s">
        <v>1004</v>
      </c>
      <c r="I153" s="268" t="s">
        <v>1034</v>
      </c>
      <c r="J153" s="159"/>
    </row>
    <row r="154" spans="1:10" ht="22.5" x14ac:dyDescent="0.2">
      <c r="A154" s="104"/>
      <c r="B154" s="150" t="s">
        <v>1114</v>
      </c>
      <c r="C154" s="349">
        <v>489.14</v>
      </c>
      <c r="D154" s="350">
        <v>0.1</v>
      </c>
      <c r="E154" s="147"/>
      <c r="F154" s="147"/>
      <c r="G154" s="147"/>
      <c r="H154" s="147">
        <v>1</v>
      </c>
      <c r="I154" s="344">
        <f>C154*D154</f>
        <v>48.914000000000001</v>
      </c>
      <c r="J154" s="159"/>
    </row>
    <row r="155" spans="1:10" ht="22.5" x14ac:dyDescent="0.2">
      <c r="A155" s="104"/>
      <c r="B155" s="140" t="s">
        <v>1115</v>
      </c>
      <c r="C155" s="351"/>
      <c r="D155" s="350"/>
      <c r="E155" s="147"/>
      <c r="F155" s="147"/>
      <c r="G155" s="147"/>
      <c r="H155" s="147"/>
      <c r="I155" s="344"/>
      <c r="J155" s="159"/>
    </row>
    <row r="156" spans="1:10" ht="22.5" x14ac:dyDescent="0.2">
      <c r="A156" s="104"/>
      <c r="B156" s="105" t="s">
        <v>1116</v>
      </c>
      <c r="C156" s="351"/>
      <c r="D156" s="350"/>
      <c r="E156" s="147"/>
      <c r="F156" s="147"/>
      <c r="G156" s="147"/>
      <c r="H156" s="147"/>
      <c r="I156" s="344"/>
      <c r="J156" s="159"/>
    </row>
    <row r="157" spans="1:10" ht="15" thickBot="1" x14ac:dyDescent="0.25">
      <c r="A157" s="104"/>
      <c r="B157" s="105" t="s">
        <v>1117</v>
      </c>
      <c r="C157" s="351"/>
      <c r="D157" s="352"/>
      <c r="E157" s="353"/>
      <c r="F157" s="353"/>
      <c r="G157" s="353"/>
      <c r="H157" s="353"/>
      <c r="I157" s="354"/>
      <c r="J157" s="159"/>
    </row>
    <row r="158" spans="1:10" ht="33.75" x14ac:dyDescent="0.2">
      <c r="A158" s="104"/>
      <c r="B158" s="355" t="s">
        <v>1118</v>
      </c>
      <c r="C158" s="356">
        <v>489.14</v>
      </c>
      <c r="D158" s="357"/>
      <c r="E158" s="358"/>
      <c r="F158" s="358"/>
      <c r="G158" s="358"/>
      <c r="H158" s="358"/>
      <c r="I158" s="359"/>
      <c r="J158" s="159"/>
    </row>
    <row r="159" spans="1:10" x14ac:dyDescent="0.2">
      <c r="A159" s="104"/>
      <c r="B159" s="360" t="s">
        <v>1119</v>
      </c>
      <c r="C159" s="351">
        <v>0</v>
      </c>
      <c r="D159" s="361">
        <v>0</v>
      </c>
      <c r="E159" s="362"/>
      <c r="F159" s="362"/>
      <c r="G159" s="362"/>
      <c r="H159" s="362"/>
      <c r="I159" s="363"/>
      <c r="J159" s="159"/>
    </row>
    <row r="160" spans="1:10" ht="68.25" thickBot="1" x14ac:dyDescent="0.25">
      <c r="A160" s="104"/>
      <c r="B160" s="364" t="s">
        <v>1120</v>
      </c>
      <c r="C160" s="365"/>
      <c r="D160" s="366"/>
      <c r="E160" s="367"/>
      <c r="F160" s="367"/>
      <c r="G160" s="367"/>
      <c r="H160" s="367"/>
      <c r="I160" s="368"/>
      <c r="J160" s="159"/>
    </row>
    <row r="161" spans="1:10" x14ac:dyDescent="0.2">
      <c r="A161" s="104"/>
      <c r="B161" s="369"/>
      <c r="C161" s="106"/>
      <c r="D161" s="370"/>
      <c r="E161" s="108"/>
      <c r="F161" s="108"/>
      <c r="G161" s="108"/>
      <c r="H161" s="108"/>
      <c r="I161" s="159"/>
      <c r="J161" s="159"/>
    </row>
    <row r="162" spans="1:10" ht="15" thickBot="1" x14ac:dyDescent="0.25">
      <c r="A162" s="371"/>
      <c r="B162" s="372"/>
      <c r="C162" s="373"/>
      <c r="D162" s="374"/>
      <c r="E162" s="374"/>
      <c r="F162" s="374"/>
      <c r="G162" s="374"/>
      <c r="H162" s="374"/>
      <c r="I162" s="375"/>
      <c r="J162" s="186"/>
    </row>
    <row r="163" spans="1:10" ht="33.75" x14ac:dyDescent="0.2">
      <c r="A163" s="149" t="s">
        <v>1091</v>
      </c>
      <c r="B163" s="376" t="s">
        <v>1121</v>
      </c>
      <c r="C163" s="377" t="s">
        <v>31</v>
      </c>
      <c r="D163" s="144">
        <f>I169+D172+D177</f>
        <v>29.658999999999999</v>
      </c>
      <c r="E163" s="378" t="s">
        <v>1122</v>
      </c>
      <c r="F163" s="379">
        <f>D163*1.1</f>
        <v>32.624900000000004</v>
      </c>
      <c r="G163" s="380"/>
      <c r="H163" s="380"/>
      <c r="I163" s="381"/>
      <c r="J163" s="109"/>
    </row>
    <row r="164" spans="1:10" x14ac:dyDescent="0.2">
      <c r="A164" s="104"/>
      <c r="B164" s="196" t="s">
        <v>1123</v>
      </c>
      <c r="C164" s="382"/>
      <c r="D164" s="383"/>
      <c r="E164" s="92" t="s">
        <v>1124</v>
      </c>
      <c r="F164" s="92"/>
      <c r="G164" s="92"/>
      <c r="H164" s="92"/>
      <c r="I164" s="93"/>
      <c r="J164" s="109"/>
    </row>
    <row r="165" spans="1:10" x14ac:dyDescent="0.2">
      <c r="A165" s="104"/>
      <c r="B165" s="384" t="s">
        <v>1125</v>
      </c>
      <c r="C165" s="385" t="s">
        <v>1126</v>
      </c>
      <c r="D165" s="385" t="s">
        <v>1127</v>
      </c>
      <c r="E165" s="95" t="s">
        <v>992</v>
      </c>
      <c r="F165" s="95" t="s">
        <v>992</v>
      </c>
      <c r="G165" s="95"/>
      <c r="H165" s="95" t="s">
        <v>1004</v>
      </c>
      <c r="I165" s="96" t="s">
        <v>994</v>
      </c>
      <c r="J165" s="310"/>
    </row>
    <row r="166" spans="1:10" x14ac:dyDescent="0.2">
      <c r="A166" s="104"/>
      <c r="B166" s="385" t="s">
        <v>1128</v>
      </c>
      <c r="C166" s="385">
        <v>15</v>
      </c>
      <c r="D166" s="385">
        <v>10.8</v>
      </c>
      <c r="E166" s="91">
        <v>0</v>
      </c>
      <c r="F166" s="98">
        <v>0</v>
      </c>
      <c r="G166" s="98"/>
      <c r="H166" s="92">
        <f>F166*E166</f>
        <v>0</v>
      </c>
      <c r="I166" s="93">
        <v>10.8</v>
      </c>
      <c r="J166" s="109"/>
    </row>
    <row r="167" spans="1:10" x14ac:dyDescent="0.2">
      <c r="A167" s="104"/>
      <c r="B167" s="386" t="s">
        <v>1129</v>
      </c>
      <c r="C167" s="385">
        <v>20</v>
      </c>
      <c r="D167" s="385">
        <v>15.7</v>
      </c>
      <c r="E167" s="91">
        <v>0</v>
      </c>
      <c r="F167" s="98">
        <v>0</v>
      </c>
      <c r="G167" s="98"/>
      <c r="H167" s="92">
        <v>1</v>
      </c>
      <c r="I167" s="93">
        <v>15.7</v>
      </c>
      <c r="J167" s="109"/>
    </row>
    <row r="168" spans="1:10" x14ac:dyDescent="0.2">
      <c r="A168" s="104"/>
      <c r="B168" s="387"/>
      <c r="C168" s="385"/>
      <c r="D168" s="385"/>
      <c r="E168" s="91">
        <v>0</v>
      </c>
      <c r="F168" s="98">
        <v>0</v>
      </c>
      <c r="G168" s="98"/>
      <c r="H168" s="92">
        <v>1</v>
      </c>
      <c r="I168" s="93">
        <f t="shared" ref="I168" si="13">E168*F168*H168</f>
        <v>0</v>
      </c>
      <c r="J168" s="109"/>
    </row>
    <row r="169" spans="1:10" ht="15" thickBot="1" x14ac:dyDescent="0.25">
      <c r="A169" s="388"/>
      <c r="B169" s="389"/>
      <c r="C169" s="390"/>
      <c r="D169" s="391"/>
      <c r="E169" s="392"/>
      <c r="F169" s="393"/>
      <c r="G169" s="393"/>
      <c r="H169" s="394"/>
      <c r="I169" s="395">
        <f>SUM(I166:I168)</f>
        <v>26.5</v>
      </c>
      <c r="J169" s="109"/>
    </row>
    <row r="170" spans="1:10" ht="56.25" x14ac:dyDescent="0.2">
      <c r="A170" s="149">
        <v>2</v>
      </c>
      <c r="B170" s="376" t="s">
        <v>1130</v>
      </c>
      <c r="C170" s="377" t="s">
        <v>1093</v>
      </c>
      <c r="D170" s="396" t="s">
        <v>1131</v>
      </c>
      <c r="E170" s="380"/>
      <c r="F170" s="380"/>
      <c r="G170" s="380"/>
      <c r="H170" s="380"/>
      <c r="I170" s="381"/>
      <c r="J170" s="109"/>
    </row>
    <row r="171" spans="1:10" x14ac:dyDescent="0.2">
      <c r="A171" s="104"/>
      <c r="B171" s="925" t="s">
        <v>1011</v>
      </c>
      <c r="C171" s="925"/>
      <c r="D171" s="925"/>
      <c r="E171" s="925"/>
      <c r="F171" s="925"/>
      <c r="G171" s="925"/>
      <c r="H171" s="925"/>
      <c r="I171" s="926"/>
      <c r="J171" s="397"/>
    </row>
    <row r="172" spans="1:10" x14ac:dyDescent="0.2">
      <c r="A172" s="104"/>
      <c r="B172" s="202" t="s">
        <v>1132</v>
      </c>
      <c r="C172" s="398" t="s">
        <v>757</v>
      </c>
      <c r="D172" s="399">
        <f>SUM(I174:I176)</f>
        <v>1.7549999999999999</v>
      </c>
      <c r="E172" s="9"/>
      <c r="F172" s="9"/>
      <c r="G172" s="9"/>
      <c r="H172" s="9"/>
      <c r="I172" s="109"/>
      <c r="J172" s="87"/>
    </row>
    <row r="173" spans="1:10" x14ac:dyDescent="0.2">
      <c r="A173" s="104"/>
      <c r="B173" s="400"/>
      <c r="C173" s="382"/>
      <c r="D173" s="383"/>
      <c r="E173" s="9"/>
      <c r="F173" s="95" t="s">
        <v>1002</v>
      </c>
      <c r="G173" s="95" t="s">
        <v>1133</v>
      </c>
      <c r="H173" s="95" t="s">
        <v>1004</v>
      </c>
      <c r="I173" s="96" t="s">
        <v>990</v>
      </c>
      <c r="J173" s="67"/>
    </row>
    <row r="174" spans="1:10" x14ac:dyDescent="0.2">
      <c r="A174" s="104"/>
      <c r="B174" s="401"/>
      <c r="C174" s="106" t="s">
        <v>1134</v>
      </c>
      <c r="D174" s="203"/>
      <c r="E174" s="9"/>
      <c r="F174" s="92">
        <v>1.95</v>
      </c>
      <c r="G174" s="92">
        <v>0.3</v>
      </c>
      <c r="H174" s="92">
        <v>3</v>
      </c>
      <c r="I174" s="402">
        <f>F174*G174*H174</f>
        <v>1.7549999999999999</v>
      </c>
      <c r="J174" s="87"/>
    </row>
    <row r="175" spans="1:10" x14ac:dyDescent="0.2">
      <c r="A175" s="104"/>
      <c r="B175" s="401"/>
      <c r="C175" s="106" t="s">
        <v>1135</v>
      </c>
      <c r="D175" s="203"/>
      <c r="E175" s="9"/>
      <c r="F175" s="92">
        <v>0</v>
      </c>
      <c r="G175" s="92"/>
      <c r="H175" s="92">
        <v>0</v>
      </c>
      <c r="I175" s="93">
        <f t="shared" ref="I175:I176" si="14">F175*H175</f>
        <v>0</v>
      </c>
      <c r="J175" s="87"/>
    </row>
    <row r="176" spans="1:10" x14ac:dyDescent="0.2">
      <c r="A176" s="104"/>
      <c r="B176" s="401"/>
      <c r="C176" s="106" t="s">
        <v>1136</v>
      </c>
      <c r="D176" s="203"/>
      <c r="E176" s="9"/>
      <c r="F176" s="92">
        <v>0</v>
      </c>
      <c r="G176" s="92"/>
      <c r="H176" s="92">
        <v>0</v>
      </c>
      <c r="I176" s="93">
        <f t="shared" si="14"/>
        <v>0</v>
      </c>
      <c r="J176" s="87"/>
    </row>
    <row r="177" spans="1:10" x14ac:dyDescent="0.2">
      <c r="A177" s="104"/>
      <c r="B177" s="196" t="s">
        <v>1137</v>
      </c>
      <c r="C177" s="403" t="s">
        <v>757</v>
      </c>
      <c r="D177" s="404">
        <f>SUM(I179:I181)</f>
        <v>1.4039999999999999</v>
      </c>
      <c r="E177" s="9"/>
      <c r="F177" s="9"/>
      <c r="G177" s="9"/>
      <c r="H177" s="9"/>
      <c r="I177" s="109"/>
      <c r="J177" s="405"/>
    </row>
    <row r="178" spans="1:10" x14ac:dyDescent="0.2">
      <c r="A178" s="104"/>
      <c r="B178" s="202"/>
      <c r="C178" s="106"/>
      <c r="D178" s="203"/>
      <c r="E178" s="9"/>
      <c r="F178" s="95" t="s">
        <v>1002</v>
      </c>
      <c r="G178" s="95" t="s">
        <v>1133</v>
      </c>
      <c r="H178" s="95" t="s">
        <v>1004</v>
      </c>
      <c r="I178" s="96" t="s">
        <v>994</v>
      </c>
      <c r="J178" s="67"/>
    </row>
    <row r="179" spans="1:10" x14ac:dyDescent="0.2">
      <c r="A179" s="104"/>
      <c r="B179" s="202"/>
      <c r="C179" s="106" t="s">
        <v>1134</v>
      </c>
      <c r="D179" s="203"/>
      <c r="E179" s="9"/>
      <c r="F179" s="92">
        <v>1.95</v>
      </c>
      <c r="G179" s="92">
        <v>0.18</v>
      </c>
      <c r="H179" s="95">
        <v>4</v>
      </c>
      <c r="I179" s="406">
        <f>F179*G179*H179</f>
        <v>1.4039999999999999</v>
      </c>
      <c r="J179" s="67"/>
    </row>
    <row r="180" spans="1:10" x14ac:dyDescent="0.2">
      <c r="A180" s="104"/>
      <c r="B180" s="202"/>
      <c r="C180" s="106" t="s">
        <v>1135</v>
      </c>
      <c r="D180" s="203"/>
      <c r="E180" s="9"/>
      <c r="F180" s="92">
        <v>0</v>
      </c>
      <c r="G180" s="92"/>
      <c r="H180" s="95">
        <v>0</v>
      </c>
      <c r="I180" s="96">
        <f t="shared" ref="I180:I181" si="15">F180*H180</f>
        <v>0</v>
      </c>
      <c r="J180" s="67"/>
    </row>
    <row r="181" spans="1:10" ht="15" thickBot="1" x14ac:dyDescent="0.25">
      <c r="A181" s="104"/>
      <c r="B181" s="202"/>
      <c r="C181" s="106" t="s">
        <v>1136</v>
      </c>
      <c r="D181" s="203"/>
      <c r="E181" s="407"/>
      <c r="F181" s="408">
        <v>0</v>
      </c>
      <c r="G181" s="408"/>
      <c r="H181" s="409">
        <v>0</v>
      </c>
      <c r="I181" s="410">
        <f t="shared" si="15"/>
        <v>0</v>
      </c>
      <c r="J181" s="87"/>
    </row>
    <row r="182" spans="1:10" ht="45" x14ac:dyDescent="0.2">
      <c r="A182" s="411"/>
      <c r="B182" s="412" t="s">
        <v>1138</v>
      </c>
      <c r="C182" s="413" t="s">
        <v>795</v>
      </c>
      <c r="D182" s="414">
        <v>15</v>
      </c>
      <c r="E182" s="380"/>
      <c r="F182" s="134">
        <v>15</v>
      </c>
      <c r="G182" s="134">
        <v>0.16</v>
      </c>
      <c r="H182" s="134">
        <v>1</v>
      </c>
      <c r="I182" s="134">
        <f>F182*G182</f>
        <v>2.4</v>
      </c>
      <c r="J182" s="87"/>
    </row>
    <row r="183" spans="1:10" ht="45.75" thickBot="1" x14ac:dyDescent="0.25">
      <c r="A183" s="415"/>
      <c r="B183" s="416" t="s">
        <v>1139</v>
      </c>
      <c r="C183" s="417" t="s">
        <v>757</v>
      </c>
      <c r="D183" s="65">
        <v>2.4</v>
      </c>
      <c r="E183" s="9"/>
      <c r="F183" s="9"/>
      <c r="G183" s="9"/>
      <c r="H183" s="14"/>
      <c r="I183" s="310"/>
      <c r="J183" s="87"/>
    </row>
    <row r="184" spans="1:10" x14ac:dyDescent="0.2">
      <c r="A184" s="104"/>
      <c r="B184" s="105" t="s">
        <v>1140</v>
      </c>
      <c r="C184" s="106"/>
      <c r="D184" s="107"/>
      <c r="E184" s="9"/>
      <c r="F184" s="9"/>
      <c r="G184" s="9"/>
      <c r="H184" s="14"/>
      <c r="I184" s="310"/>
      <c r="J184" s="87"/>
    </row>
    <row r="185" spans="1:10" ht="15" thickBot="1" x14ac:dyDescent="0.25">
      <c r="A185" s="154"/>
      <c r="B185" s="160"/>
      <c r="C185" s="161"/>
      <c r="D185" s="162"/>
      <c r="E185" s="163"/>
      <c r="F185" s="163"/>
      <c r="G185" s="163"/>
      <c r="H185" s="163"/>
      <c r="I185" s="418"/>
      <c r="J185" s="87"/>
    </row>
    <row r="186" spans="1:10" x14ac:dyDescent="0.2">
      <c r="A186" s="149">
        <v>3</v>
      </c>
      <c r="B186" s="419" t="s">
        <v>1141</v>
      </c>
      <c r="C186" s="308" t="s">
        <v>1093</v>
      </c>
      <c r="D186" s="309">
        <f>E188*F188</f>
        <v>1.8</v>
      </c>
      <c r="E186" s="380"/>
      <c r="F186" s="380"/>
      <c r="G186" s="380"/>
      <c r="H186" s="380"/>
      <c r="I186" s="381"/>
      <c r="J186" s="405"/>
    </row>
    <row r="187" spans="1:10" x14ac:dyDescent="0.2">
      <c r="A187" s="104"/>
      <c r="B187" s="420"/>
      <c r="C187" s="382"/>
      <c r="D187" s="421"/>
      <c r="E187" s="95" t="s">
        <v>1002</v>
      </c>
      <c r="F187" s="95" t="s">
        <v>1004</v>
      </c>
      <c r="G187" s="95"/>
      <c r="H187" s="95" t="s">
        <v>1142</v>
      </c>
      <c r="I187" s="96" t="s">
        <v>990</v>
      </c>
      <c r="J187" s="67"/>
    </row>
    <row r="188" spans="1:10" ht="15" thickBot="1" x14ac:dyDescent="0.25">
      <c r="A188" s="388"/>
      <c r="B188" s="422"/>
      <c r="C188" s="390"/>
      <c r="D188" s="391"/>
      <c r="E188" s="394">
        <v>0.9</v>
      </c>
      <c r="F188" s="394">
        <v>2</v>
      </c>
      <c r="G188" s="394"/>
      <c r="H188" s="394">
        <v>0</v>
      </c>
      <c r="I188" s="423">
        <f>H188*F188*E188</f>
        <v>0</v>
      </c>
      <c r="J188" s="173"/>
    </row>
    <row r="189" spans="1:10" ht="22.5" x14ac:dyDescent="0.2">
      <c r="A189" s="424">
        <v>4</v>
      </c>
      <c r="B189" s="425" t="s">
        <v>1143</v>
      </c>
      <c r="C189" s="308" t="s">
        <v>1093</v>
      </c>
      <c r="D189" s="309">
        <f>SUM(I191:I194)</f>
        <v>13.649999999999999</v>
      </c>
      <c r="E189" s="380"/>
      <c r="F189" s="380"/>
      <c r="G189" s="380"/>
      <c r="H189" s="380"/>
      <c r="I189" s="381"/>
      <c r="J189" s="87"/>
    </row>
    <row r="190" spans="1:10" x14ac:dyDescent="0.2">
      <c r="A190" s="104"/>
      <c r="B190" s="420" t="s">
        <v>1144</v>
      </c>
      <c r="C190" s="382"/>
      <c r="D190" s="421"/>
      <c r="E190" s="9"/>
      <c r="F190" s="221" t="s">
        <v>1002</v>
      </c>
      <c r="G190" s="221"/>
      <c r="H190" s="221" t="s">
        <v>1004</v>
      </c>
      <c r="I190" s="268" t="s">
        <v>990</v>
      </c>
      <c r="J190" s="67"/>
    </row>
    <row r="191" spans="1:10" x14ac:dyDescent="0.2">
      <c r="A191" s="104"/>
      <c r="B191" s="420"/>
      <c r="C191" s="106"/>
      <c r="D191" s="107"/>
      <c r="E191" s="9"/>
      <c r="F191" s="227">
        <v>5.56</v>
      </c>
      <c r="G191" s="227"/>
      <c r="H191" s="227">
        <v>1</v>
      </c>
      <c r="I191" s="284">
        <f t="shared" ref="I191:I194" si="16">H191*F191</f>
        <v>5.56</v>
      </c>
      <c r="J191" s="87"/>
    </row>
    <row r="192" spans="1:10" x14ac:dyDescent="0.2">
      <c r="A192" s="104"/>
      <c r="B192" s="420"/>
      <c r="C192" s="106"/>
      <c r="D192" s="370"/>
      <c r="E192" s="9"/>
      <c r="F192" s="227">
        <v>8.09</v>
      </c>
      <c r="G192" s="227"/>
      <c r="H192" s="227">
        <v>1</v>
      </c>
      <c r="I192" s="284">
        <f t="shared" si="16"/>
        <v>8.09</v>
      </c>
      <c r="J192" s="87"/>
    </row>
    <row r="193" spans="1:10" x14ac:dyDescent="0.2">
      <c r="A193" s="104"/>
      <c r="B193" s="420"/>
      <c r="C193" s="106"/>
      <c r="D193" s="370"/>
      <c r="E193" s="9"/>
      <c r="F193" s="227">
        <v>0</v>
      </c>
      <c r="G193" s="227"/>
      <c r="H193" s="227">
        <v>2</v>
      </c>
      <c r="I193" s="284">
        <f t="shared" si="16"/>
        <v>0</v>
      </c>
      <c r="J193" s="87"/>
    </row>
    <row r="194" spans="1:10" x14ac:dyDescent="0.2">
      <c r="A194" s="426"/>
      <c r="B194" s="427"/>
      <c r="C194" s="428"/>
      <c r="D194" s="429"/>
      <c r="E194" s="430"/>
      <c r="F194" s="431">
        <v>0</v>
      </c>
      <c r="G194" s="431"/>
      <c r="H194" s="431">
        <v>2</v>
      </c>
      <c r="I194" s="432">
        <f t="shared" si="16"/>
        <v>0</v>
      </c>
      <c r="J194" s="87"/>
    </row>
    <row r="195" spans="1:10" x14ac:dyDescent="0.2">
      <c r="A195" s="118" t="s">
        <v>1145</v>
      </c>
      <c r="B195" s="433" t="s">
        <v>1146</v>
      </c>
      <c r="C195" s="120" t="s">
        <v>757</v>
      </c>
      <c r="D195" s="434">
        <f>E200+I200</f>
        <v>28.149000000000001</v>
      </c>
      <c r="E195" s="435"/>
      <c r="F195" s="898" t="s">
        <v>1147</v>
      </c>
      <c r="G195" s="898"/>
      <c r="H195" s="898"/>
      <c r="I195" s="898"/>
      <c r="J195" s="87"/>
    </row>
    <row r="196" spans="1:10" ht="33.75" x14ac:dyDescent="0.2">
      <c r="A196" s="436"/>
      <c r="B196" s="437" t="s">
        <v>1148</v>
      </c>
      <c r="C196" s="438" t="s">
        <v>1149</v>
      </c>
      <c r="D196" s="439">
        <v>110</v>
      </c>
      <c r="E196" s="440" t="s">
        <v>1150</v>
      </c>
      <c r="F196" s="124" t="s">
        <v>1054</v>
      </c>
      <c r="G196" s="134" t="s">
        <v>1013</v>
      </c>
      <c r="H196" s="134" t="s">
        <v>1151</v>
      </c>
      <c r="I196" s="7" t="s">
        <v>1152</v>
      </c>
      <c r="J196" s="87"/>
    </row>
    <row r="197" spans="1:10" x14ac:dyDescent="0.2">
      <c r="A197" s="104"/>
      <c r="B197" s="420" t="s">
        <v>1153</v>
      </c>
      <c r="C197" s="106"/>
      <c r="D197" s="370"/>
      <c r="E197" s="441">
        <v>4.07</v>
      </c>
      <c r="F197" s="124">
        <v>8.14</v>
      </c>
      <c r="G197" s="134">
        <v>0.3</v>
      </c>
      <c r="H197" s="134">
        <v>2</v>
      </c>
      <c r="I197" s="134">
        <f>F197+G197*H197</f>
        <v>8.74</v>
      </c>
      <c r="J197" s="87"/>
    </row>
    <row r="198" spans="1:10" x14ac:dyDescent="0.2">
      <c r="A198" s="104"/>
      <c r="B198" s="420" t="s">
        <v>1154</v>
      </c>
      <c r="C198" s="106"/>
      <c r="D198" s="370"/>
      <c r="E198" s="441">
        <v>4.0599999999999996</v>
      </c>
      <c r="F198" s="124">
        <v>8.1199999999999992</v>
      </c>
      <c r="G198" s="134">
        <v>0.3</v>
      </c>
      <c r="H198" s="134">
        <v>2</v>
      </c>
      <c r="I198" s="134">
        <f>F198+G198*H198</f>
        <v>8.7199999999999989</v>
      </c>
      <c r="J198" s="109"/>
    </row>
    <row r="199" spans="1:10" x14ac:dyDescent="0.2">
      <c r="A199" s="426"/>
      <c r="B199" s="427"/>
      <c r="C199" s="428"/>
      <c r="D199" s="429"/>
      <c r="E199" s="442">
        <f>SUM(E197:E198)</f>
        <v>8.129999999999999</v>
      </c>
      <c r="F199" s="430"/>
      <c r="G199" s="430"/>
      <c r="H199" s="430"/>
      <c r="I199" s="442">
        <f>SUM(I197:I198)</f>
        <v>17.46</v>
      </c>
      <c r="J199" s="443"/>
    </row>
    <row r="200" spans="1:10" x14ac:dyDescent="0.2">
      <c r="A200" s="426"/>
      <c r="B200" s="427"/>
      <c r="C200" s="428"/>
      <c r="D200" s="429" t="s">
        <v>1155</v>
      </c>
      <c r="E200" s="444">
        <f>E199*1.1</f>
        <v>8.9429999999999996</v>
      </c>
      <c r="F200" s="430"/>
      <c r="G200" s="430"/>
      <c r="H200" s="430"/>
      <c r="I200" s="445">
        <f>I199*1.1</f>
        <v>19.206000000000003</v>
      </c>
      <c r="J200" s="443"/>
    </row>
    <row r="201" spans="1:10" x14ac:dyDescent="0.2">
      <c r="A201" s="62" t="s">
        <v>1156</v>
      </c>
      <c r="B201" s="446" t="s">
        <v>1157</v>
      </c>
      <c r="C201" s="139" t="s">
        <v>1158</v>
      </c>
      <c r="D201" s="447">
        <f>I203+I205</f>
        <v>25.86</v>
      </c>
      <c r="E201" s="27"/>
      <c r="F201" s="898"/>
      <c r="G201" s="898"/>
      <c r="H201" s="898"/>
      <c r="I201" s="898"/>
      <c r="J201" s="109"/>
    </row>
    <row r="202" spans="1:10" ht="33.75" x14ac:dyDescent="0.2">
      <c r="A202" s="62"/>
      <c r="B202" s="446"/>
      <c r="C202" s="139" t="s">
        <v>1159</v>
      </c>
      <c r="D202" s="447">
        <f>E204+E206</f>
        <v>9</v>
      </c>
      <c r="E202" s="115" t="s">
        <v>1160</v>
      </c>
      <c r="F202" s="124" t="s">
        <v>1054</v>
      </c>
      <c r="G202" s="134" t="s">
        <v>1013</v>
      </c>
      <c r="H202" s="134" t="s">
        <v>1151</v>
      </c>
      <c r="I202" s="7" t="s">
        <v>1161</v>
      </c>
      <c r="J202" s="87"/>
    </row>
    <row r="203" spans="1:10" ht="45" x14ac:dyDescent="0.2">
      <c r="A203" s="62"/>
      <c r="B203" s="899" t="s">
        <v>1153</v>
      </c>
      <c r="C203" s="136" t="s">
        <v>1162</v>
      </c>
      <c r="D203" s="448" t="s">
        <v>819</v>
      </c>
      <c r="E203" s="115" t="s">
        <v>819</v>
      </c>
      <c r="F203" s="124">
        <v>8.14</v>
      </c>
      <c r="G203" s="134">
        <v>2.4</v>
      </c>
      <c r="H203" s="134">
        <v>2</v>
      </c>
      <c r="I203" s="7">
        <f>F203+G203*H203</f>
        <v>12.940000000000001</v>
      </c>
      <c r="J203" s="132" t="s">
        <v>1163</v>
      </c>
    </row>
    <row r="204" spans="1:10" x14ac:dyDescent="0.2">
      <c r="A204" s="62"/>
      <c r="B204" s="899"/>
      <c r="C204" s="136" t="s">
        <v>1164</v>
      </c>
      <c r="D204" s="448" t="s">
        <v>819</v>
      </c>
      <c r="E204" s="134">
        <v>4.5</v>
      </c>
      <c r="F204" s="134" t="s">
        <v>819</v>
      </c>
      <c r="G204" s="134" t="s">
        <v>819</v>
      </c>
      <c r="H204" s="134"/>
      <c r="I204" s="134"/>
      <c r="J204" s="87"/>
    </row>
    <row r="205" spans="1:10" x14ac:dyDescent="0.2">
      <c r="A205" s="62"/>
      <c r="B205" s="899" t="s">
        <v>1154</v>
      </c>
      <c r="C205" s="136" t="s">
        <v>1162</v>
      </c>
      <c r="D205" s="448" t="s">
        <v>819</v>
      </c>
      <c r="E205" s="134" t="s">
        <v>819</v>
      </c>
      <c r="F205" s="134">
        <v>8.1199999999999992</v>
      </c>
      <c r="G205" s="134">
        <v>2.4</v>
      </c>
      <c r="H205" s="134">
        <v>2</v>
      </c>
      <c r="I205" s="7">
        <f>F205+G205*H205</f>
        <v>12.919999999999998</v>
      </c>
      <c r="J205" s="87"/>
    </row>
    <row r="206" spans="1:10" x14ac:dyDescent="0.2">
      <c r="A206" s="62"/>
      <c r="B206" s="899"/>
      <c r="C206" s="136" t="s">
        <v>1164</v>
      </c>
      <c r="D206" s="448" t="s">
        <v>819</v>
      </c>
      <c r="E206" s="134">
        <v>4.5</v>
      </c>
      <c r="F206" s="134" t="s">
        <v>819</v>
      </c>
      <c r="G206" s="134" t="s">
        <v>819</v>
      </c>
      <c r="H206" s="134"/>
      <c r="I206" s="134"/>
      <c r="J206" s="87"/>
    </row>
    <row r="207" spans="1:10" x14ac:dyDescent="0.2">
      <c r="A207" s="104"/>
      <c r="B207" s="449"/>
      <c r="C207" s="106"/>
      <c r="D207" s="370"/>
      <c r="E207" s="9"/>
      <c r="F207" s="9"/>
      <c r="G207" s="9"/>
      <c r="H207" s="9"/>
      <c r="I207" s="109"/>
      <c r="J207" s="87"/>
    </row>
    <row r="208" spans="1:10" x14ac:dyDescent="0.2">
      <c r="A208" s="104"/>
      <c r="B208" s="449"/>
      <c r="C208" s="106"/>
      <c r="D208" s="370"/>
      <c r="E208" s="9"/>
      <c r="F208" s="9"/>
      <c r="G208" s="9"/>
      <c r="H208" s="9"/>
      <c r="I208" s="109"/>
      <c r="J208" s="87"/>
    </row>
    <row r="209" spans="1:10" ht="15" thickBot="1" x14ac:dyDescent="0.25">
      <c r="A209" s="450" t="s">
        <v>1165</v>
      </c>
      <c r="B209" s="372" t="s">
        <v>1166</v>
      </c>
      <c r="C209" s="373"/>
      <c r="D209" s="374"/>
      <c r="E209" s="374"/>
      <c r="F209" s="374"/>
      <c r="G209" s="374"/>
      <c r="H209" s="374"/>
      <c r="I209" s="375"/>
      <c r="J209" s="186"/>
    </row>
    <row r="210" spans="1:10" x14ac:dyDescent="0.2">
      <c r="A210" s="424" t="s">
        <v>1167</v>
      </c>
      <c r="B210" s="451" t="s">
        <v>1168</v>
      </c>
      <c r="C210" s="452" t="s">
        <v>31</v>
      </c>
      <c r="D210" s="453">
        <f>SUM(D211:D213)</f>
        <v>58.830000000000005</v>
      </c>
      <c r="E210" s="454"/>
      <c r="F210" s="454"/>
      <c r="G210" s="454"/>
      <c r="H210" s="454"/>
      <c r="I210" s="455"/>
      <c r="J210" s="109"/>
    </row>
    <row r="211" spans="1:10" x14ac:dyDescent="0.2">
      <c r="A211" s="104"/>
      <c r="B211" s="456" t="s">
        <v>1169</v>
      </c>
      <c r="C211" s="456" t="s">
        <v>31</v>
      </c>
      <c r="D211" s="456">
        <f>D222</f>
        <v>45</v>
      </c>
      <c r="E211" s="900">
        <f>D211+D212</f>
        <v>53.13</v>
      </c>
      <c r="F211" s="106"/>
      <c r="G211" s="106"/>
      <c r="H211" s="106"/>
      <c r="I211" s="200"/>
      <c r="J211" s="200"/>
    </row>
    <row r="212" spans="1:10" x14ac:dyDescent="0.2">
      <c r="A212" s="104"/>
      <c r="B212" s="456" t="s">
        <v>1170</v>
      </c>
      <c r="C212" s="456" t="s">
        <v>31</v>
      </c>
      <c r="D212" s="456">
        <f>D223</f>
        <v>8.1300000000000008</v>
      </c>
      <c r="E212" s="901"/>
      <c r="F212" s="106"/>
      <c r="G212" s="106"/>
      <c r="H212" s="106"/>
      <c r="I212" s="200"/>
      <c r="J212" s="200"/>
    </row>
    <row r="213" spans="1:10" x14ac:dyDescent="0.2">
      <c r="A213" s="104"/>
      <c r="B213" s="456" t="s">
        <v>1171</v>
      </c>
      <c r="C213" s="456" t="s">
        <v>31</v>
      </c>
      <c r="D213" s="456">
        <f>D224</f>
        <v>5.7</v>
      </c>
      <c r="E213" s="457"/>
      <c r="F213" s="106"/>
      <c r="G213" s="106"/>
      <c r="H213" s="106"/>
      <c r="I213" s="200"/>
      <c r="J213" s="200"/>
    </row>
    <row r="214" spans="1:10" ht="15" thickBot="1" x14ac:dyDescent="0.25">
      <c r="A214" s="104"/>
      <c r="B214" s="458"/>
      <c r="C214" s="902"/>
      <c r="D214" s="902"/>
      <c r="E214" s="106"/>
      <c r="F214" s="106"/>
      <c r="G214" s="106"/>
      <c r="H214" s="106"/>
      <c r="I214" s="200"/>
      <c r="J214" s="200"/>
    </row>
    <row r="215" spans="1:10" ht="15" thickBot="1" x14ac:dyDescent="0.25">
      <c r="A215" s="459" t="s">
        <v>1172</v>
      </c>
      <c r="B215" s="460" t="s">
        <v>1173</v>
      </c>
      <c r="C215" s="461" t="s">
        <v>31</v>
      </c>
      <c r="D215" s="462">
        <f>SUM(D216:D218)</f>
        <v>58.830000000000005</v>
      </c>
      <c r="E215" s="463"/>
      <c r="F215" s="464"/>
      <c r="G215" s="464"/>
      <c r="H215" s="464"/>
      <c r="I215" s="465"/>
      <c r="J215" s="109"/>
    </row>
    <row r="216" spans="1:10" x14ac:dyDescent="0.2">
      <c r="A216" s="104"/>
      <c r="B216" s="456" t="s">
        <v>1169</v>
      </c>
      <c r="C216" s="456" t="s">
        <v>31</v>
      </c>
      <c r="D216" s="456">
        <f>D222</f>
        <v>45</v>
      </c>
      <c r="E216" s="903"/>
      <c r="F216" s="9"/>
      <c r="G216" s="9"/>
      <c r="H216" s="9"/>
      <c r="I216" s="109"/>
      <c r="J216" s="109"/>
    </row>
    <row r="217" spans="1:10" x14ac:dyDescent="0.2">
      <c r="A217" s="104"/>
      <c r="B217" s="456" t="s">
        <v>1170</v>
      </c>
      <c r="C217" s="456" t="s">
        <v>31</v>
      </c>
      <c r="D217" s="456">
        <f>D223</f>
        <v>8.1300000000000008</v>
      </c>
      <c r="E217" s="904"/>
      <c r="F217" s="9"/>
      <c r="G217" s="9"/>
      <c r="H217" s="9"/>
      <c r="I217" s="109"/>
      <c r="J217" s="109"/>
    </row>
    <row r="218" spans="1:10" x14ac:dyDescent="0.2">
      <c r="A218" s="104"/>
      <c r="B218" s="456" t="s">
        <v>1171</v>
      </c>
      <c r="C218" s="456" t="s">
        <v>31</v>
      </c>
      <c r="D218" s="456">
        <f>D224</f>
        <v>5.7</v>
      </c>
      <c r="E218" s="9"/>
      <c r="F218" s="9"/>
      <c r="G218" s="9"/>
      <c r="H218" s="9"/>
      <c r="I218" s="109"/>
      <c r="J218" s="109"/>
    </row>
    <row r="219" spans="1:10" x14ac:dyDescent="0.2">
      <c r="A219" s="104"/>
      <c r="B219" s="458"/>
      <c r="C219" s="466"/>
      <c r="D219" s="107" t="s">
        <v>1174</v>
      </c>
      <c r="E219" s="9"/>
      <c r="F219" s="9"/>
      <c r="G219" s="9"/>
      <c r="H219" s="9"/>
      <c r="I219" s="109"/>
      <c r="J219" s="109"/>
    </row>
    <row r="220" spans="1:10" ht="15" thickBot="1" x14ac:dyDescent="0.25">
      <c r="A220" s="104"/>
      <c r="B220" s="458"/>
      <c r="C220" s="458"/>
      <c r="D220" s="458"/>
      <c r="E220" s="9"/>
      <c r="F220" s="106"/>
      <c r="G220" s="106"/>
      <c r="H220" s="106"/>
      <c r="I220" s="200"/>
      <c r="J220" s="200"/>
    </row>
    <row r="221" spans="1:10" x14ac:dyDescent="0.2">
      <c r="A221" s="459" t="s">
        <v>1175</v>
      </c>
      <c r="B221" s="460" t="s">
        <v>1176</v>
      </c>
      <c r="C221" s="467" t="s">
        <v>31</v>
      </c>
      <c r="D221" s="468"/>
      <c r="E221" s="469" t="s">
        <v>1061</v>
      </c>
      <c r="F221" s="464" t="s">
        <v>1177</v>
      </c>
      <c r="G221" s="464" t="s">
        <v>1178</v>
      </c>
      <c r="H221" s="464" t="s">
        <v>1151</v>
      </c>
      <c r="I221" s="465" t="s">
        <v>1061</v>
      </c>
      <c r="J221" s="109"/>
    </row>
    <row r="222" spans="1:10" ht="33.75" x14ac:dyDescent="0.2">
      <c r="A222" s="104"/>
      <c r="B222" s="456" t="s">
        <v>1179</v>
      </c>
      <c r="C222" s="470" t="s">
        <v>31</v>
      </c>
      <c r="D222" s="471">
        <v>45</v>
      </c>
      <c r="E222" s="472"/>
      <c r="F222" s="9"/>
      <c r="G222" s="9"/>
      <c r="H222" s="9"/>
      <c r="I222" s="109"/>
      <c r="J222" s="109"/>
    </row>
    <row r="223" spans="1:10" x14ac:dyDescent="0.2">
      <c r="A223" s="104"/>
      <c r="B223" s="456" t="s">
        <v>1170</v>
      </c>
      <c r="C223" s="470" t="s">
        <v>31</v>
      </c>
      <c r="D223" s="471">
        <f>E223</f>
        <v>8.1300000000000008</v>
      </c>
      <c r="E223" s="472">
        <v>8.1300000000000008</v>
      </c>
      <c r="F223" s="9" t="s">
        <v>819</v>
      </c>
      <c r="G223" s="9" t="s">
        <v>819</v>
      </c>
      <c r="H223" s="9" t="s">
        <v>819</v>
      </c>
      <c r="I223" s="109" t="s">
        <v>819</v>
      </c>
      <c r="J223" s="109"/>
    </row>
    <row r="224" spans="1:10" ht="15" thickBot="1" x14ac:dyDescent="0.25">
      <c r="A224" s="104"/>
      <c r="B224" s="456" t="s">
        <v>1171</v>
      </c>
      <c r="C224" s="470" t="s">
        <v>31</v>
      </c>
      <c r="D224" s="471">
        <f>I224</f>
        <v>5.7</v>
      </c>
      <c r="E224" s="472" t="s">
        <v>819</v>
      </c>
      <c r="F224" s="473">
        <v>2.1</v>
      </c>
      <c r="G224" s="473">
        <v>0.9</v>
      </c>
      <c r="H224" s="473">
        <v>4</v>
      </c>
      <c r="I224" s="474">
        <f>F224+G224*H224</f>
        <v>5.7</v>
      </c>
      <c r="J224" s="109"/>
    </row>
    <row r="225" spans="1:10" ht="34.5" thickBot="1" x14ac:dyDescent="0.25">
      <c r="A225" s="415"/>
      <c r="B225" s="475"/>
      <c r="C225" s="475"/>
      <c r="D225" s="476" t="s">
        <v>1180</v>
      </c>
      <c r="E225" s="477"/>
      <c r="F225" s="478"/>
      <c r="G225" s="478"/>
      <c r="H225" s="478"/>
      <c r="I225" s="479"/>
      <c r="J225" s="200"/>
    </row>
    <row r="226" spans="1:10" ht="15" thickBot="1" x14ac:dyDescent="0.25">
      <c r="A226" s="388"/>
      <c r="B226" s="458"/>
      <c r="C226" s="458"/>
      <c r="D226" s="458"/>
      <c r="E226" s="9"/>
      <c r="F226" s="106"/>
      <c r="G226" s="106"/>
      <c r="H226" s="106"/>
      <c r="I226" s="200"/>
      <c r="J226" s="200"/>
    </row>
    <row r="227" spans="1:10" ht="15" thickBot="1" x14ac:dyDescent="0.25">
      <c r="A227" s="480" t="s">
        <v>1181</v>
      </c>
      <c r="B227" s="481" t="s">
        <v>1182</v>
      </c>
      <c r="C227" s="482"/>
      <c r="D227" s="483"/>
      <c r="E227" s="483"/>
      <c r="F227" s="483"/>
      <c r="G227" s="483"/>
      <c r="H227" s="483"/>
      <c r="I227" s="484"/>
      <c r="J227" s="186"/>
    </row>
    <row r="228" spans="1:10" ht="22.5" x14ac:dyDescent="0.2">
      <c r="A228" s="485" t="s">
        <v>1183</v>
      </c>
      <c r="B228" s="446" t="s">
        <v>1184</v>
      </c>
      <c r="C228" s="177" t="s">
        <v>1093</v>
      </c>
      <c r="D228" s="176">
        <f>SUM(I229:I234)</f>
        <v>0</v>
      </c>
      <c r="E228" s="134"/>
      <c r="F228" s="464" t="s">
        <v>1177</v>
      </c>
      <c r="G228" s="134"/>
      <c r="H228" s="464" t="s">
        <v>1151</v>
      </c>
      <c r="I228" s="134" t="s">
        <v>1185</v>
      </c>
      <c r="J228" s="109"/>
    </row>
    <row r="229" spans="1:10" x14ac:dyDescent="0.2">
      <c r="A229" s="486"/>
      <c r="B229" s="487"/>
      <c r="C229" s="488" t="s">
        <v>1186</v>
      </c>
      <c r="D229" s="487"/>
      <c r="E229" s="487"/>
      <c r="F229" s="489">
        <v>0</v>
      </c>
      <c r="G229" s="489"/>
      <c r="H229" s="488">
        <v>2</v>
      </c>
      <c r="I229" s="489">
        <f t="shared" ref="I229:I234" si="17">H229*F229</f>
        <v>0</v>
      </c>
      <c r="J229" s="490"/>
    </row>
    <row r="230" spans="1:10" x14ac:dyDescent="0.2">
      <c r="A230" s="486"/>
      <c r="B230" s="487"/>
      <c r="C230" s="488" t="s">
        <v>1186</v>
      </c>
      <c r="D230" s="487"/>
      <c r="E230" s="487"/>
      <c r="F230" s="489">
        <v>0</v>
      </c>
      <c r="G230" s="489"/>
      <c r="H230" s="488">
        <v>2</v>
      </c>
      <c r="I230" s="489">
        <f t="shared" si="17"/>
        <v>0</v>
      </c>
      <c r="J230" s="490"/>
    </row>
    <row r="231" spans="1:10" x14ac:dyDescent="0.2">
      <c r="A231" s="486"/>
      <c r="B231" s="487"/>
      <c r="C231" s="488" t="s">
        <v>1186</v>
      </c>
      <c r="D231" s="487"/>
      <c r="E231" s="487"/>
      <c r="F231" s="489">
        <v>0</v>
      </c>
      <c r="G231" s="489"/>
      <c r="H231" s="488">
        <v>2</v>
      </c>
      <c r="I231" s="489">
        <f t="shared" si="17"/>
        <v>0</v>
      </c>
      <c r="J231" s="490"/>
    </row>
    <row r="232" spans="1:10" x14ac:dyDescent="0.2">
      <c r="A232" s="486"/>
      <c r="B232" s="487"/>
      <c r="C232" s="488" t="s">
        <v>1187</v>
      </c>
      <c r="D232" s="487"/>
      <c r="E232" s="487"/>
      <c r="F232" s="489">
        <v>0</v>
      </c>
      <c r="G232" s="489"/>
      <c r="H232" s="488">
        <v>1</v>
      </c>
      <c r="I232" s="489">
        <f t="shared" si="17"/>
        <v>0</v>
      </c>
      <c r="J232" s="490"/>
    </row>
    <row r="233" spans="1:10" x14ac:dyDescent="0.2">
      <c r="A233" s="486"/>
      <c r="B233" s="487"/>
      <c r="C233" s="488" t="s">
        <v>1187</v>
      </c>
      <c r="D233" s="487"/>
      <c r="E233" s="487"/>
      <c r="F233" s="489">
        <v>0</v>
      </c>
      <c r="G233" s="489"/>
      <c r="H233" s="488">
        <v>1</v>
      </c>
      <c r="I233" s="489">
        <f t="shared" si="17"/>
        <v>0</v>
      </c>
      <c r="J233" s="490"/>
    </row>
    <row r="234" spans="1:10" ht="15" thickBot="1" x14ac:dyDescent="0.25">
      <c r="A234" s="486"/>
      <c r="B234" s="487"/>
      <c r="C234" s="488" t="s">
        <v>1187</v>
      </c>
      <c r="D234" s="487"/>
      <c r="E234" s="487"/>
      <c r="F234" s="489">
        <v>0</v>
      </c>
      <c r="G234" s="489"/>
      <c r="H234" s="488">
        <v>2</v>
      </c>
      <c r="I234" s="489">
        <f t="shared" si="17"/>
        <v>0</v>
      </c>
      <c r="J234" s="490"/>
    </row>
    <row r="235" spans="1:10" x14ac:dyDescent="0.2">
      <c r="A235" s="491" t="s">
        <v>1188</v>
      </c>
      <c r="B235" s="492" t="s">
        <v>1189</v>
      </c>
      <c r="C235" s="493" t="s">
        <v>757</v>
      </c>
      <c r="D235" s="494">
        <v>568</v>
      </c>
      <c r="E235" s="9"/>
      <c r="F235" s="9"/>
      <c r="G235" s="9"/>
      <c r="H235" s="9"/>
      <c r="I235" s="109"/>
      <c r="J235" s="109"/>
    </row>
    <row r="236" spans="1:10" ht="45" x14ac:dyDescent="0.2">
      <c r="A236" s="495"/>
      <c r="B236" s="420" t="s">
        <v>1190</v>
      </c>
      <c r="C236" s="420"/>
      <c r="D236" s="420"/>
      <c r="E236" s="92"/>
      <c r="F236" s="92"/>
      <c r="G236" s="92"/>
      <c r="H236" s="92"/>
      <c r="I236" s="496">
        <v>0</v>
      </c>
      <c r="J236" s="497"/>
    </row>
    <row r="237" spans="1:10" ht="15" thickBot="1" x14ac:dyDescent="0.25">
      <c r="A237" s="388"/>
      <c r="B237" s="897"/>
      <c r="C237" s="897"/>
      <c r="D237" s="897"/>
      <c r="E237" s="498">
        <v>0</v>
      </c>
      <c r="F237" s="498">
        <v>0</v>
      </c>
      <c r="G237" s="498"/>
      <c r="H237" s="498">
        <v>0</v>
      </c>
      <c r="I237" s="499">
        <f>H237*F237*E237</f>
        <v>0</v>
      </c>
      <c r="J237" s="200"/>
    </row>
    <row r="238" spans="1:10" x14ac:dyDescent="0.2">
      <c r="A238" s="104"/>
      <c r="B238" s="150"/>
      <c r="C238" s="108"/>
      <c r="D238" s="500"/>
      <c r="E238" s="9"/>
      <c r="F238" s="9"/>
      <c r="G238" s="9"/>
      <c r="H238" s="9"/>
      <c r="I238" s="109"/>
      <c r="J238" s="109"/>
    </row>
    <row r="239" spans="1:10" x14ac:dyDescent="0.2">
      <c r="A239" s="501" t="s">
        <v>1191</v>
      </c>
      <c r="B239" s="502"/>
      <c r="C239" s="503"/>
      <c r="D239" s="504"/>
      <c r="E239" s="505"/>
      <c r="F239" s="505"/>
      <c r="G239" s="505"/>
      <c r="H239" s="505"/>
      <c r="I239" s="506"/>
      <c r="J239" s="506"/>
    </row>
    <row r="240" spans="1:10" x14ac:dyDescent="0.2">
      <c r="A240" s="486"/>
      <c r="B240" s="1"/>
      <c r="C240" s="1"/>
      <c r="D240" s="1"/>
      <c r="E240" s="1" t="s">
        <v>1192</v>
      </c>
      <c r="F240" s="1"/>
      <c r="G240" s="1"/>
      <c r="H240" s="1"/>
      <c r="I240" s="507"/>
      <c r="J240" s="186"/>
    </row>
    <row r="241" spans="1:17" ht="33.75" x14ac:dyDescent="0.2">
      <c r="A241" s="486"/>
      <c r="B241" s="456" t="s">
        <v>1193</v>
      </c>
      <c r="C241" s="508" t="s">
        <v>1194</v>
      </c>
      <c r="D241" s="509">
        <f t="shared" ref="D241:D242" si="18">F241</f>
        <v>180</v>
      </c>
      <c r="E241" s="488" t="s">
        <v>1195</v>
      </c>
      <c r="F241" s="488">
        <v>180</v>
      </c>
      <c r="G241" s="488"/>
      <c r="H241" s="488"/>
      <c r="I241" s="488"/>
      <c r="J241" s="109"/>
    </row>
    <row r="242" spans="1:17" ht="22.5" x14ac:dyDescent="0.2">
      <c r="A242" s="486"/>
      <c r="B242" s="456" t="s">
        <v>1196</v>
      </c>
      <c r="C242" s="508" t="s">
        <v>1194</v>
      </c>
      <c r="D242" s="509">
        <f t="shared" si="18"/>
        <v>720</v>
      </c>
      <c r="E242" s="488" t="s">
        <v>1197</v>
      </c>
      <c r="F242" s="488">
        <v>720</v>
      </c>
      <c r="G242" s="488"/>
      <c r="H242" s="488"/>
      <c r="I242" s="488"/>
      <c r="J242" s="310"/>
    </row>
    <row r="243" spans="1:17" x14ac:dyDescent="0.2">
      <c r="A243" s="486"/>
      <c r="B243" s="1"/>
      <c r="C243" s="1"/>
      <c r="D243" s="1"/>
      <c r="E243" s="1"/>
      <c r="F243" s="1"/>
      <c r="G243" s="1"/>
      <c r="H243" s="1"/>
      <c r="I243" s="507"/>
      <c r="J243" s="159"/>
    </row>
    <row r="244" spans="1:17" x14ac:dyDescent="0.2">
      <c r="A244" s="510"/>
      <c r="B244" s="511"/>
      <c r="C244" s="512"/>
      <c r="D244" s="513"/>
      <c r="E244" s="513" t="s">
        <v>559</v>
      </c>
      <c r="F244" s="513" t="s">
        <v>1198</v>
      </c>
      <c r="G244" s="513"/>
      <c r="H244" s="514" t="s">
        <v>1198</v>
      </c>
      <c r="I244" s="515" t="s">
        <v>1192</v>
      </c>
      <c r="J244" s="516"/>
      <c r="L244" t="s">
        <v>1199</v>
      </c>
    </row>
    <row r="245" spans="1:17" ht="78.75" x14ac:dyDescent="0.2">
      <c r="A245" s="517" t="s">
        <v>29</v>
      </c>
      <c r="B245" s="518">
        <v>90777</v>
      </c>
      <c r="C245" s="519" t="s">
        <v>1193</v>
      </c>
      <c r="D245" s="520" t="s">
        <v>1194</v>
      </c>
      <c r="E245" s="521">
        <f t="shared" ref="E245:E246" si="19">J245</f>
        <v>180</v>
      </c>
      <c r="F245" s="522"/>
      <c r="G245" s="522"/>
      <c r="H245" s="523">
        <f t="shared" ref="H245:H246" si="20">E245*F245</f>
        <v>0</v>
      </c>
      <c r="I245" s="515" t="s">
        <v>1195</v>
      </c>
      <c r="J245" s="524">
        <f>90*2</f>
        <v>180</v>
      </c>
      <c r="K245" s="27">
        <v>360</v>
      </c>
      <c r="L245">
        <f>K245/120</f>
        <v>3</v>
      </c>
      <c r="M245" t="s">
        <v>559</v>
      </c>
      <c r="N245" t="s">
        <v>1200</v>
      </c>
      <c r="Q245" t="s">
        <v>1201</v>
      </c>
    </row>
    <row r="246" spans="1:17" ht="56.25" x14ac:dyDescent="0.2">
      <c r="A246" s="517" t="s">
        <v>29</v>
      </c>
      <c r="B246" s="518" t="s">
        <v>1202</v>
      </c>
      <c r="C246" s="519" t="s">
        <v>1196</v>
      </c>
      <c r="D246" s="520" t="s">
        <v>1194</v>
      </c>
      <c r="E246" s="521">
        <f t="shared" si="19"/>
        <v>720</v>
      </c>
      <c r="F246" s="522"/>
      <c r="G246" s="522"/>
      <c r="H246" s="523">
        <f t="shared" si="20"/>
        <v>0</v>
      </c>
      <c r="I246" s="515" t="s">
        <v>1197</v>
      </c>
      <c r="J246" s="524">
        <f>8*90</f>
        <v>720</v>
      </c>
      <c r="K246" s="27">
        <v>732</v>
      </c>
      <c r="L246">
        <f>K246/120</f>
        <v>6.1</v>
      </c>
      <c r="M246" t="s">
        <v>559</v>
      </c>
      <c r="N246" t="s">
        <v>1203</v>
      </c>
      <c r="Q246" t="s">
        <v>1204</v>
      </c>
    </row>
    <row r="247" spans="1:17" x14ac:dyDescent="0.2">
      <c r="A247" s="525"/>
      <c r="B247" s="526"/>
      <c r="C247" s="458"/>
      <c r="D247" s="527"/>
      <c r="E247" s="528"/>
      <c r="F247" s="529"/>
      <c r="G247" s="529"/>
      <c r="H247" s="530"/>
      <c r="I247" s="531"/>
      <c r="J247" s="532"/>
    </row>
    <row r="248" spans="1:17" x14ac:dyDescent="0.2">
      <c r="A248" s="486"/>
      <c r="B248" s="533"/>
      <c r="C248" s="1"/>
      <c r="D248" s="487" t="s">
        <v>1205</v>
      </c>
      <c r="E248" s="863" t="s">
        <v>1206</v>
      </c>
      <c r="F248" s="863"/>
      <c r="G248" s="863"/>
      <c r="H248" s="534" t="s">
        <v>1207</v>
      </c>
      <c r="I248" s="507"/>
      <c r="J248" s="507"/>
    </row>
    <row r="249" spans="1:17" x14ac:dyDescent="0.2">
      <c r="A249" s="486"/>
      <c r="B249" s="533"/>
      <c r="C249" s="1"/>
      <c r="D249" s="488" t="s">
        <v>1208</v>
      </c>
      <c r="E249" s="487" t="s">
        <v>1209</v>
      </c>
      <c r="F249" s="487" t="s">
        <v>1210</v>
      </c>
      <c r="G249" s="487" t="s">
        <v>1211</v>
      </c>
      <c r="H249" s="487" t="s">
        <v>1208</v>
      </c>
      <c r="I249" s="507"/>
      <c r="J249" s="507"/>
    </row>
    <row r="250" spans="1:17" x14ac:dyDescent="0.2">
      <c r="A250" s="486"/>
      <c r="B250" s="533"/>
      <c r="C250" s="1"/>
      <c r="D250" s="488"/>
      <c r="E250" s="535"/>
      <c r="F250" s="535"/>
      <c r="G250" s="535"/>
      <c r="H250" s="535"/>
      <c r="I250" s="507"/>
      <c r="J250" s="507"/>
    </row>
    <row r="251" spans="1:17" x14ac:dyDescent="0.2">
      <c r="A251" s="486"/>
      <c r="B251" s="533"/>
      <c r="C251" s="1"/>
      <c r="D251" s="488"/>
      <c r="E251" s="535"/>
      <c r="F251" s="535"/>
      <c r="G251" s="535"/>
      <c r="H251" s="535"/>
      <c r="I251" s="536"/>
      <c r="J251" s="536"/>
    </row>
    <row r="252" spans="1:17" x14ac:dyDescent="0.2">
      <c r="A252" s="486"/>
      <c r="B252" s="1"/>
      <c r="C252" s="533"/>
      <c r="D252" s="488"/>
      <c r="E252" s="537"/>
      <c r="F252" s="535"/>
      <c r="G252" s="535"/>
      <c r="H252" s="535"/>
      <c r="I252" s="538"/>
      <c r="J252" s="507"/>
    </row>
    <row r="253" spans="1:17" x14ac:dyDescent="0.2">
      <c r="A253" s="486"/>
      <c r="B253" s="1"/>
      <c r="C253" s="533"/>
      <c r="D253" s="488"/>
      <c r="E253" s="535"/>
      <c r="F253" s="535"/>
      <c r="G253" s="535"/>
      <c r="H253" s="535"/>
      <c r="I253" s="538"/>
      <c r="J253" s="507"/>
    </row>
    <row r="254" spans="1:17" x14ac:dyDescent="0.2">
      <c r="A254" s="486"/>
      <c r="B254" s="1"/>
      <c r="C254" s="533"/>
      <c r="D254" s="488"/>
      <c r="E254" s="537"/>
      <c r="F254" s="537"/>
      <c r="G254" s="537"/>
      <c r="H254" s="537"/>
      <c r="I254" s="538"/>
      <c r="J254" s="507"/>
    </row>
    <row r="255" spans="1:17" x14ac:dyDescent="0.2">
      <c r="A255" s="486"/>
      <c r="B255" s="1"/>
      <c r="C255" s="533"/>
      <c r="D255" s="539"/>
      <c r="E255" s="535"/>
      <c r="F255" s="535"/>
      <c r="G255" s="535"/>
      <c r="H255" s="535"/>
      <c r="I255" s="538"/>
      <c r="J255" s="507"/>
    </row>
    <row r="256" spans="1:17" x14ac:dyDescent="0.2">
      <c r="A256" s="540"/>
      <c r="B256" s="541"/>
      <c r="C256" s="542"/>
      <c r="D256" s="488"/>
      <c r="E256" s="537"/>
      <c r="F256" s="537"/>
      <c r="G256" s="537"/>
      <c r="H256" s="537"/>
      <c r="I256" s="543"/>
      <c r="J256" s="544"/>
    </row>
    <row r="262" spans="1:6" x14ac:dyDescent="0.2">
      <c r="A262" s="488"/>
      <c r="B262" s="488" t="s">
        <v>1212</v>
      </c>
      <c r="C262" s="488"/>
      <c r="D262" s="488"/>
      <c r="E262" s="488"/>
      <c r="F262" s="488"/>
    </row>
    <row r="263" spans="1:6" x14ac:dyDescent="0.2">
      <c r="A263" s="488"/>
      <c r="B263" s="488"/>
      <c r="C263" s="488"/>
      <c r="D263" s="488" t="s">
        <v>1213</v>
      </c>
      <c r="E263" s="488" t="s">
        <v>1214</v>
      </c>
      <c r="F263" s="488" t="s">
        <v>1215</v>
      </c>
    </row>
    <row r="264" spans="1:6" ht="22.5" x14ac:dyDescent="0.2">
      <c r="A264" s="488" t="s">
        <v>716</v>
      </c>
      <c r="B264" s="643" t="s">
        <v>717</v>
      </c>
      <c r="C264" s="488">
        <v>4</v>
      </c>
      <c r="D264" s="488"/>
      <c r="E264" s="488" t="s">
        <v>819</v>
      </c>
      <c r="F264" s="488"/>
    </row>
    <row r="265" spans="1:6" x14ac:dyDescent="0.2">
      <c r="A265" s="488" t="s">
        <v>718</v>
      </c>
      <c r="B265" s="643" t="s">
        <v>719</v>
      </c>
      <c r="C265" s="488">
        <v>0.43</v>
      </c>
      <c r="D265" s="488"/>
      <c r="E265" s="488" t="s">
        <v>819</v>
      </c>
      <c r="F265" s="488"/>
    </row>
    <row r="266" spans="1:6" x14ac:dyDescent="0.2">
      <c r="A266" s="488" t="s">
        <v>720</v>
      </c>
      <c r="B266" s="643" t="s">
        <v>721</v>
      </c>
      <c r="C266" s="488">
        <v>1.27</v>
      </c>
      <c r="D266" s="488"/>
      <c r="E266" s="488" t="s">
        <v>819</v>
      </c>
      <c r="F266" s="488"/>
    </row>
    <row r="267" spans="1:6" x14ac:dyDescent="0.2">
      <c r="A267" s="488" t="s">
        <v>722</v>
      </c>
      <c r="B267" s="643" t="s">
        <v>723</v>
      </c>
      <c r="C267" s="488">
        <v>0.37</v>
      </c>
      <c r="D267" s="488"/>
      <c r="E267" s="488" t="s">
        <v>819</v>
      </c>
      <c r="F267" s="488"/>
    </row>
    <row r="268" spans="1:6" ht="22.5" x14ac:dyDescent="0.2">
      <c r="A268" s="488" t="s">
        <v>724</v>
      </c>
      <c r="B268" s="643" t="s">
        <v>725</v>
      </c>
      <c r="C268" s="488">
        <v>1.23</v>
      </c>
      <c r="D268" s="488"/>
      <c r="E268" s="488" t="s">
        <v>819</v>
      </c>
      <c r="F268" s="488"/>
    </row>
    <row r="269" spans="1:6" ht="22.5" x14ac:dyDescent="0.2">
      <c r="A269" s="488" t="s">
        <v>726</v>
      </c>
      <c r="B269" s="643" t="s">
        <v>727</v>
      </c>
      <c r="C269" s="488">
        <v>6.2</v>
      </c>
      <c r="D269" s="488" t="s">
        <v>819</v>
      </c>
      <c r="E269" s="488"/>
      <c r="F269" s="488"/>
    </row>
    <row r="270" spans="1:6" ht="33.75" x14ac:dyDescent="0.2">
      <c r="A270" s="488" t="s">
        <v>728</v>
      </c>
      <c r="B270" s="643" t="s">
        <v>729</v>
      </c>
      <c r="C270" s="488">
        <v>7.65</v>
      </c>
      <c r="D270" s="488"/>
      <c r="E270" s="488"/>
      <c r="F270" s="488"/>
    </row>
    <row r="271" spans="1:6" ht="22.5" x14ac:dyDescent="0.2">
      <c r="A271" s="488"/>
      <c r="B271" s="643" t="s">
        <v>730</v>
      </c>
      <c r="C271" s="488">
        <v>4.5</v>
      </c>
      <c r="D271" s="488"/>
      <c r="E271" s="488"/>
      <c r="F271" s="488"/>
    </row>
  </sheetData>
  <mergeCells count="20">
    <mergeCell ref="F195:I195"/>
    <mergeCell ref="B7:I7"/>
    <mergeCell ref="B8:I8"/>
    <mergeCell ref="A9:I9"/>
    <mergeCell ref="E10:I10"/>
    <mergeCell ref="F63:H63"/>
    <mergeCell ref="F64:H64"/>
    <mergeCell ref="A125:B125"/>
    <mergeCell ref="A126:B126"/>
    <mergeCell ref="A127:D127"/>
    <mergeCell ref="A147:B147"/>
    <mergeCell ref="B171:I171"/>
    <mergeCell ref="B237:D237"/>
    <mergeCell ref="E248:G248"/>
    <mergeCell ref="F201:I201"/>
    <mergeCell ref="B203:B204"/>
    <mergeCell ref="B205:B206"/>
    <mergeCell ref="E211:E212"/>
    <mergeCell ref="C214:D214"/>
    <mergeCell ref="E216:E217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9"/>
  <sheetViews>
    <sheetView topLeftCell="A10" workbookViewId="0">
      <selection activeCell="H28" sqref="H28"/>
    </sheetView>
  </sheetViews>
  <sheetFormatPr defaultRowHeight="14.25" x14ac:dyDescent="0.2"/>
  <cols>
    <col min="1" max="3" width="9" style="1"/>
    <col min="4" max="4" width="31" style="1" customWidth="1"/>
    <col min="5" max="27" width="9" style="1"/>
  </cols>
  <sheetData>
    <row r="2" spans="1:27" ht="15" thickBot="1" x14ac:dyDescent="0.25"/>
    <row r="3" spans="1:27" ht="23.25" thickBot="1" x14ac:dyDescent="0.25">
      <c r="A3" s="737"/>
      <c r="B3" s="948" t="s">
        <v>0</v>
      </c>
      <c r="C3" s="949"/>
      <c r="D3" s="738" t="s">
        <v>1216</v>
      </c>
      <c r="E3" s="950" t="s">
        <v>1217</v>
      </c>
      <c r="F3" s="951"/>
      <c r="G3" s="952" t="s">
        <v>5</v>
      </c>
      <c r="H3" s="953"/>
      <c r="I3" s="956"/>
      <c r="M3" s="670"/>
    </row>
    <row r="4" spans="1:27" ht="34.5" thickBot="1" x14ac:dyDescent="0.25">
      <c r="A4" s="958"/>
      <c r="B4" s="959"/>
      <c r="C4" s="959"/>
      <c r="D4" s="739" t="s">
        <v>1218</v>
      </c>
      <c r="E4" s="960"/>
      <c r="F4" s="961"/>
      <c r="G4" s="954"/>
      <c r="H4" s="955"/>
      <c r="I4" s="957"/>
    </row>
    <row r="5" spans="1:27" ht="15" thickBot="1" x14ac:dyDescent="0.25">
      <c r="A5" s="945" t="s">
        <v>1219</v>
      </c>
      <c r="B5" s="946"/>
      <c r="C5" s="946"/>
      <c r="D5" s="946"/>
      <c r="E5" s="947"/>
      <c r="F5" s="947"/>
      <c r="G5" s="946"/>
      <c r="H5" s="946"/>
      <c r="I5" s="946"/>
      <c r="J5" s="943" t="s">
        <v>1220</v>
      </c>
      <c r="K5" s="936"/>
      <c r="L5" s="931" t="s">
        <v>1221</v>
      </c>
      <c r="M5" s="932"/>
      <c r="N5" s="943" t="s">
        <v>1222</v>
      </c>
      <c r="O5" s="936"/>
      <c r="P5" s="943"/>
      <c r="Q5" s="936"/>
      <c r="R5" s="931" t="s">
        <v>1223</v>
      </c>
      <c r="S5" s="932"/>
      <c r="T5" s="933" t="s">
        <v>1224</v>
      </c>
      <c r="U5" s="934"/>
      <c r="V5" s="863" t="s">
        <v>1225</v>
      </c>
      <c r="W5" s="863"/>
      <c r="X5" s="863" t="s">
        <v>1226</v>
      </c>
      <c r="Y5" s="863"/>
      <c r="Z5" s="863" t="s">
        <v>1227</v>
      </c>
      <c r="AA5" s="863"/>
    </row>
    <row r="6" spans="1:27" ht="22.5" x14ac:dyDescent="0.2">
      <c r="A6" s="740" t="s">
        <v>9</v>
      </c>
      <c r="B6" s="741" t="s">
        <v>10</v>
      </c>
      <c r="C6" s="742" t="s">
        <v>11</v>
      </c>
      <c r="D6" s="743" t="s">
        <v>12</v>
      </c>
      <c r="E6" s="741" t="s">
        <v>13</v>
      </c>
      <c r="F6" s="741" t="s">
        <v>14</v>
      </c>
      <c r="G6" s="741" t="s">
        <v>1228</v>
      </c>
      <c r="H6" s="741" t="s">
        <v>16</v>
      </c>
      <c r="I6" s="744" t="s">
        <v>572</v>
      </c>
      <c r="J6" s="745" t="s">
        <v>1229</v>
      </c>
      <c r="K6" s="745" t="s">
        <v>1230</v>
      </c>
      <c r="L6" s="745" t="s">
        <v>1229</v>
      </c>
      <c r="M6" s="745" t="s">
        <v>1230</v>
      </c>
      <c r="N6" s="746" t="s">
        <v>1229</v>
      </c>
      <c r="O6" s="745" t="s">
        <v>1230</v>
      </c>
      <c r="P6" s="745" t="s">
        <v>1229</v>
      </c>
      <c r="Q6" s="745" t="s">
        <v>1230</v>
      </c>
      <c r="R6" s="745" t="s">
        <v>1229</v>
      </c>
      <c r="S6" s="745" t="s">
        <v>1230</v>
      </c>
      <c r="T6" s="745" t="s">
        <v>1229</v>
      </c>
      <c r="U6" s="745" t="s">
        <v>1230</v>
      </c>
      <c r="V6" s="745" t="s">
        <v>1229</v>
      </c>
      <c r="W6" s="745" t="s">
        <v>1230</v>
      </c>
      <c r="X6" s="745" t="s">
        <v>1229</v>
      </c>
      <c r="Y6" s="745" t="s">
        <v>1230</v>
      </c>
      <c r="Z6" s="745" t="s">
        <v>1229</v>
      </c>
      <c r="AA6" s="745" t="s">
        <v>1230</v>
      </c>
    </row>
    <row r="7" spans="1:27" x14ac:dyDescent="0.2">
      <c r="A7" s="747"/>
      <c r="B7" s="748"/>
      <c r="C7" s="749"/>
      <c r="D7" s="750"/>
      <c r="E7" s="748"/>
      <c r="F7" s="748"/>
      <c r="G7" s="748"/>
      <c r="H7" s="748"/>
      <c r="I7" s="751"/>
      <c r="J7" s="488"/>
      <c r="K7" s="488"/>
      <c r="L7" s="488"/>
      <c r="M7" s="488"/>
      <c r="N7" s="773"/>
      <c r="O7" s="773"/>
      <c r="P7" s="773"/>
      <c r="Q7" s="488"/>
      <c r="R7" s="488"/>
      <c r="S7" s="488"/>
      <c r="T7" s="488"/>
      <c r="U7" s="488"/>
      <c r="V7" s="488"/>
      <c r="W7" s="488"/>
      <c r="X7" s="488"/>
      <c r="Y7" s="488"/>
      <c r="Z7" s="488"/>
      <c r="AA7" s="488"/>
    </row>
    <row r="8" spans="1:27" x14ac:dyDescent="0.2">
      <c r="A8" s="752" t="s">
        <v>1231</v>
      </c>
      <c r="B8" s="753"/>
      <c r="C8" s="754"/>
      <c r="D8" s="755" t="s">
        <v>1232</v>
      </c>
      <c r="E8" s="756"/>
      <c r="F8" s="757"/>
      <c r="G8" s="758"/>
      <c r="H8" s="759"/>
      <c r="I8" s="760"/>
      <c r="J8" s="774"/>
      <c r="K8" s="774"/>
      <c r="L8" s="644"/>
      <c r="M8" s="644"/>
      <c r="N8" s="775"/>
      <c r="O8" s="775"/>
      <c r="P8" s="776"/>
      <c r="Q8" s="774"/>
      <c r="R8" s="645"/>
      <c r="S8" s="645"/>
      <c r="T8" s="777"/>
      <c r="U8" s="777"/>
      <c r="V8" s="774"/>
      <c r="W8" s="774"/>
      <c r="X8" s="774"/>
      <c r="Y8" s="774"/>
      <c r="Z8" s="774"/>
      <c r="AA8" s="774"/>
    </row>
    <row r="9" spans="1:27" ht="22.5" x14ac:dyDescent="0.2">
      <c r="A9" s="778" t="s">
        <v>748</v>
      </c>
      <c r="B9" s="761" t="s">
        <v>754</v>
      </c>
      <c r="C9" s="762" t="s">
        <v>755</v>
      </c>
      <c r="D9" s="763" t="s">
        <v>1233</v>
      </c>
      <c r="E9" s="764" t="s">
        <v>757</v>
      </c>
      <c r="F9" s="765">
        <v>30.78</v>
      </c>
      <c r="G9" s="779">
        <f>MEDIAN(L9,N9,R9)</f>
        <v>152.54</v>
      </c>
      <c r="H9" s="669"/>
      <c r="I9" s="728"/>
      <c r="J9" s="669">
        <v>0</v>
      </c>
      <c r="K9" s="669">
        <f>J9*F9</f>
        <v>0</v>
      </c>
      <c r="L9" s="780">
        <v>147.12</v>
      </c>
      <c r="M9" s="669">
        <f>L9*F9</f>
        <v>4528.3536000000004</v>
      </c>
      <c r="N9" s="781">
        <v>219.9</v>
      </c>
      <c r="O9" s="782">
        <f>N9*F9</f>
        <v>6768.5220000000008</v>
      </c>
      <c r="P9" s="782"/>
      <c r="Q9" s="669"/>
      <c r="R9" s="783">
        <v>152.54</v>
      </c>
      <c r="S9" s="669">
        <f>R9*F9</f>
        <v>4695.1812</v>
      </c>
      <c r="T9" s="784">
        <v>0</v>
      </c>
      <c r="U9" s="669">
        <f>T9*F9</f>
        <v>0</v>
      </c>
      <c r="V9" s="669"/>
      <c r="W9" s="669"/>
      <c r="X9" s="669"/>
      <c r="Y9" s="669"/>
      <c r="Z9" s="669"/>
      <c r="AA9" s="669"/>
    </row>
    <row r="10" spans="1:27" ht="22.5" x14ac:dyDescent="0.2">
      <c r="A10" s="778" t="s">
        <v>753</v>
      </c>
      <c r="B10" s="761" t="s">
        <v>762</v>
      </c>
      <c r="C10" s="762" t="s">
        <v>755</v>
      </c>
      <c r="D10" s="763" t="s">
        <v>1234</v>
      </c>
      <c r="E10" s="764" t="s">
        <v>764</v>
      </c>
      <c r="F10" s="765">
        <v>10.08</v>
      </c>
      <c r="G10" s="779">
        <f t="shared" ref="G10" si="0">MEDIAN(L10,N10,R10)</f>
        <v>179.14</v>
      </c>
      <c r="H10" s="669"/>
      <c r="I10" s="728"/>
      <c r="J10" s="669">
        <v>219.9</v>
      </c>
      <c r="K10" s="669">
        <f t="shared" ref="K10:K13" si="1">J10*F10</f>
        <v>2216.5920000000001</v>
      </c>
      <c r="L10" s="780">
        <v>179.14</v>
      </c>
      <c r="M10" s="669">
        <f t="shared" ref="M10:M13" si="2">L10*F10</f>
        <v>1805.7311999999999</v>
      </c>
      <c r="N10" s="781">
        <v>199.9</v>
      </c>
      <c r="O10" s="782">
        <f t="shared" ref="O10:O13" si="3">N10*F10</f>
        <v>2014.992</v>
      </c>
      <c r="P10" s="782"/>
      <c r="Q10" s="669"/>
      <c r="R10" s="783">
        <v>148.05000000000001</v>
      </c>
      <c r="S10" s="669">
        <f t="shared" ref="S10:S13" si="4">R10*F10</f>
        <v>1492.3440000000001</v>
      </c>
      <c r="T10" s="669">
        <v>188.9</v>
      </c>
      <c r="U10" s="669">
        <f t="shared" ref="U10:U13" si="5">T10*F10</f>
        <v>1904.1120000000001</v>
      </c>
      <c r="V10" s="669"/>
      <c r="W10" s="669"/>
      <c r="X10" s="669"/>
      <c r="Y10" s="669"/>
      <c r="Z10" s="669"/>
      <c r="AA10" s="669"/>
    </row>
    <row r="11" spans="1:27" ht="45" x14ac:dyDescent="0.2">
      <c r="A11" s="778" t="s">
        <v>761</v>
      </c>
      <c r="B11" s="761" t="s">
        <v>768</v>
      </c>
      <c r="C11" s="762" t="s">
        <v>755</v>
      </c>
      <c r="D11" s="763" t="s">
        <v>1235</v>
      </c>
      <c r="E11" s="764" t="s">
        <v>764</v>
      </c>
      <c r="F11" s="765">
        <v>43.2</v>
      </c>
      <c r="G11" s="779">
        <f>MEDIAN(L11,N11,R11)</f>
        <v>211.08</v>
      </c>
      <c r="H11" s="669"/>
      <c r="I11" s="728"/>
      <c r="J11" s="669">
        <v>0</v>
      </c>
      <c r="K11" s="669">
        <f t="shared" si="1"/>
        <v>0</v>
      </c>
      <c r="L11" s="780">
        <v>211.08</v>
      </c>
      <c r="M11" s="669">
        <f t="shared" si="2"/>
        <v>9118.6560000000009</v>
      </c>
      <c r="N11" s="781">
        <v>239.9</v>
      </c>
      <c r="O11" s="782">
        <f t="shared" si="3"/>
        <v>10363.68</v>
      </c>
      <c r="P11" s="782"/>
      <c r="Q11" s="669"/>
      <c r="R11" s="783">
        <v>173.06</v>
      </c>
      <c r="S11" s="669">
        <f t="shared" si="4"/>
        <v>7476.1920000000009</v>
      </c>
      <c r="T11" s="784">
        <v>0</v>
      </c>
      <c r="U11" s="669">
        <f t="shared" si="5"/>
        <v>0</v>
      </c>
      <c r="V11" s="669"/>
      <c r="W11" s="669"/>
      <c r="X11" s="669"/>
      <c r="Y11" s="669"/>
      <c r="Z11" s="669"/>
      <c r="AA11" s="669"/>
    </row>
    <row r="12" spans="1:27" ht="22.5" x14ac:dyDescent="0.2">
      <c r="A12" s="785" t="s">
        <v>767</v>
      </c>
      <c r="B12" s="766" t="s">
        <v>772</v>
      </c>
      <c r="C12" s="767" t="s">
        <v>755</v>
      </c>
      <c r="D12" s="555" t="s">
        <v>1236</v>
      </c>
      <c r="E12" s="768" t="s">
        <v>764</v>
      </c>
      <c r="F12" s="769">
        <v>4.0625</v>
      </c>
      <c r="G12" s="669"/>
      <c r="H12" s="669"/>
      <c r="I12" s="728"/>
      <c r="J12" s="669">
        <v>0</v>
      </c>
      <c r="K12" s="669">
        <f t="shared" si="1"/>
        <v>0</v>
      </c>
      <c r="L12" s="786">
        <v>0</v>
      </c>
      <c r="M12" s="669">
        <f t="shared" si="2"/>
        <v>0</v>
      </c>
      <c r="N12" s="787">
        <v>0</v>
      </c>
      <c r="O12" s="782">
        <f t="shared" si="3"/>
        <v>0</v>
      </c>
      <c r="P12" s="782"/>
      <c r="Q12" s="669"/>
      <c r="R12" s="788">
        <v>0</v>
      </c>
      <c r="S12" s="669">
        <f t="shared" si="4"/>
        <v>0</v>
      </c>
      <c r="T12" s="669">
        <v>1088.9000000000001</v>
      </c>
      <c r="U12" s="669">
        <f t="shared" si="5"/>
        <v>4423.65625</v>
      </c>
      <c r="V12" s="669"/>
      <c r="W12" s="669"/>
      <c r="X12" s="669"/>
      <c r="Y12" s="669"/>
      <c r="Z12" s="669"/>
      <c r="AA12" s="669"/>
    </row>
    <row r="13" spans="1:27" ht="22.5" x14ac:dyDescent="0.2">
      <c r="A13" s="488" t="s">
        <v>771</v>
      </c>
      <c r="B13" s="766" t="s">
        <v>776</v>
      </c>
      <c r="C13" s="767" t="s">
        <v>755</v>
      </c>
      <c r="D13" s="770" t="s">
        <v>1237</v>
      </c>
      <c r="E13" s="768" t="s">
        <v>764</v>
      </c>
      <c r="F13" s="769">
        <v>3.1</v>
      </c>
      <c r="G13" s="669"/>
      <c r="H13" s="669"/>
      <c r="I13" s="669"/>
      <c r="J13" s="669">
        <v>0</v>
      </c>
      <c r="K13" s="669">
        <f t="shared" si="1"/>
        <v>0</v>
      </c>
      <c r="L13" s="786">
        <v>0</v>
      </c>
      <c r="M13" s="669">
        <f t="shared" si="2"/>
        <v>0</v>
      </c>
      <c r="N13" s="787">
        <v>0</v>
      </c>
      <c r="O13" s="782">
        <f t="shared" si="3"/>
        <v>0</v>
      </c>
      <c r="P13" s="782"/>
      <c r="Q13" s="669"/>
      <c r="R13" s="788">
        <v>0</v>
      </c>
      <c r="S13" s="669">
        <f t="shared" si="4"/>
        <v>0</v>
      </c>
      <c r="T13" s="669">
        <v>1117.53</v>
      </c>
      <c r="U13" s="669">
        <f t="shared" si="5"/>
        <v>3464.3429999999998</v>
      </c>
      <c r="V13" s="669"/>
      <c r="W13" s="669"/>
      <c r="X13" s="669"/>
      <c r="Y13" s="669"/>
      <c r="Z13" s="669"/>
      <c r="AA13" s="669"/>
    </row>
    <row r="14" spans="1:27" x14ac:dyDescent="0.2">
      <c r="A14" s="943" t="s">
        <v>1238</v>
      </c>
      <c r="B14" s="944"/>
      <c r="C14" s="944"/>
      <c r="D14" s="944"/>
      <c r="E14" s="944"/>
      <c r="F14" s="936"/>
      <c r="G14" s="488"/>
      <c r="H14" s="488"/>
      <c r="I14" s="488"/>
      <c r="J14" s="669"/>
      <c r="K14" s="789">
        <f>SUM(K9:K13)</f>
        <v>2216.5920000000001</v>
      </c>
      <c r="L14" s="669"/>
      <c r="M14" s="790">
        <f>SUM(M9:M13)</f>
        <v>15452.740800000001</v>
      </c>
      <c r="N14" s="781"/>
      <c r="O14" s="791">
        <f>SUM(O9:O13)</f>
        <v>19147.194000000003</v>
      </c>
      <c r="P14" s="782"/>
      <c r="Q14" s="669"/>
      <c r="R14" s="783"/>
      <c r="S14" s="792">
        <f>SUM(S9:S13)</f>
        <v>13663.717200000001</v>
      </c>
      <c r="T14" s="793"/>
      <c r="U14" s="794">
        <f>SUM(U9:U13)</f>
        <v>9792.1112499999999</v>
      </c>
      <c r="V14" s="669"/>
      <c r="W14" s="669"/>
      <c r="X14" s="669"/>
      <c r="Y14" s="669"/>
      <c r="Z14" s="669"/>
      <c r="AA14" s="669"/>
    </row>
    <row r="15" spans="1:27" ht="33.75" x14ac:dyDescent="0.2">
      <c r="A15" s="927" t="s">
        <v>1239</v>
      </c>
      <c r="B15" s="927"/>
      <c r="C15" s="488"/>
      <c r="D15" s="488"/>
      <c r="E15" s="488"/>
      <c r="F15" s="487"/>
      <c r="G15" s="488"/>
      <c r="H15" s="488"/>
      <c r="I15" s="488"/>
      <c r="J15" s="488" t="s">
        <v>1240</v>
      </c>
      <c r="K15" s="488" t="s">
        <v>1241</v>
      </c>
      <c r="L15" s="488" t="s">
        <v>1242</v>
      </c>
      <c r="M15" s="488" t="s">
        <v>1243</v>
      </c>
      <c r="N15" s="488"/>
      <c r="O15" s="488"/>
      <c r="P15" s="488"/>
      <c r="Q15" s="488"/>
      <c r="R15" s="488"/>
      <c r="S15" s="643" t="s">
        <v>1244</v>
      </c>
      <c r="T15" s="488"/>
      <c r="U15" s="488" t="s">
        <v>1245</v>
      </c>
      <c r="V15" s="488"/>
      <c r="W15" s="488"/>
      <c r="X15" s="488"/>
      <c r="Y15" s="488"/>
      <c r="Z15" s="488"/>
      <c r="AA15" s="488"/>
    </row>
    <row r="16" spans="1:27" ht="56.25" x14ac:dyDescent="0.2">
      <c r="A16" s="927" t="s">
        <v>1246</v>
      </c>
      <c r="B16" s="927"/>
      <c r="C16" s="488"/>
      <c r="D16" s="488"/>
      <c r="E16" s="488"/>
      <c r="F16" s="487"/>
      <c r="G16" s="488" t="s">
        <v>1247</v>
      </c>
      <c r="H16" s="488"/>
      <c r="I16" s="488"/>
      <c r="J16" s="771" t="s">
        <v>1248</v>
      </c>
      <c r="K16" s="488" t="s">
        <v>1249</v>
      </c>
      <c r="L16" s="772" t="s">
        <v>1250</v>
      </c>
      <c r="M16" s="488"/>
      <c r="N16" s="488"/>
      <c r="O16" s="488"/>
      <c r="P16" s="488"/>
      <c r="Q16" s="488"/>
      <c r="R16" s="488"/>
      <c r="S16" s="488"/>
      <c r="T16" s="643" t="s">
        <v>1251</v>
      </c>
      <c r="U16" s="643" t="s">
        <v>1252</v>
      </c>
      <c r="V16" s="488"/>
      <c r="W16" s="488"/>
      <c r="X16" s="488"/>
      <c r="Y16" s="488"/>
      <c r="Z16" s="488"/>
      <c r="AA16" s="488"/>
    </row>
    <row r="17" spans="1:27" ht="45" x14ac:dyDescent="0.2">
      <c r="A17" s="927" t="s">
        <v>1253</v>
      </c>
      <c r="B17" s="927"/>
      <c r="C17" s="488"/>
      <c r="D17" s="488"/>
      <c r="E17" s="488"/>
      <c r="F17" s="487"/>
      <c r="G17" s="488" t="s">
        <v>1254</v>
      </c>
      <c r="H17" s="488"/>
      <c r="I17" s="488"/>
      <c r="J17" s="488"/>
      <c r="K17" s="488"/>
      <c r="L17" s="488"/>
      <c r="M17" s="643" t="s">
        <v>1255</v>
      </c>
      <c r="N17" s="488"/>
      <c r="O17" s="488"/>
      <c r="P17" s="488"/>
      <c r="Q17" s="488"/>
      <c r="R17" s="488"/>
      <c r="S17" s="488"/>
      <c r="T17" s="643" t="s">
        <v>1256</v>
      </c>
      <c r="U17" s="643" t="s">
        <v>1257</v>
      </c>
      <c r="V17" s="488"/>
      <c r="W17" s="488"/>
      <c r="X17" s="488"/>
      <c r="Y17" s="488"/>
      <c r="Z17" s="488"/>
      <c r="AA17" s="488"/>
    </row>
    <row r="18" spans="1:27" x14ac:dyDescent="0.2">
      <c r="A18" s="927" t="s">
        <v>1258</v>
      </c>
      <c r="B18" s="927"/>
      <c r="C18" s="488"/>
      <c r="D18" s="488"/>
      <c r="E18" s="488" t="s">
        <v>1259</v>
      </c>
      <c r="F18" s="487"/>
      <c r="G18" s="488"/>
      <c r="H18" s="488"/>
      <c r="I18" s="488"/>
      <c r="J18" s="928" t="s">
        <v>1260</v>
      </c>
      <c r="K18" s="929"/>
      <c r="L18" s="930" t="s">
        <v>1261</v>
      </c>
      <c r="M18" s="862"/>
      <c r="N18" s="795"/>
      <c r="O18" s="795"/>
      <c r="P18" s="931"/>
      <c r="Q18" s="932"/>
      <c r="R18" s="935" t="s">
        <v>1262</v>
      </c>
      <c r="S18" s="936"/>
      <c r="T18" s="937" t="s">
        <v>1263</v>
      </c>
      <c r="U18" s="938"/>
      <c r="V18" s="939" t="s">
        <v>1264</v>
      </c>
      <c r="W18" s="940"/>
      <c r="X18" s="939" t="s">
        <v>1265</v>
      </c>
      <c r="Y18" s="940"/>
      <c r="Z18" s="939" t="s">
        <v>1266</v>
      </c>
      <c r="AA18" s="940"/>
    </row>
    <row r="19" spans="1:27" x14ac:dyDescent="0.2">
      <c r="F19" s="796"/>
      <c r="J19" s="488" t="s">
        <v>1267</v>
      </c>
      <c r="K19" s="488"/>
      <c r="L19" s="488" t="s">
        <v>1267</v>
      </c>
      <c r="M19" s="488"/>
      <c r="N19" s="488" t="s">
        <v>1267</v>
      </c>
      <c r="O19" s="488"/>
      <c r="P19" s="488"/>
      <c r="Q19" s="488"/>
      <c r="R19" s="488" t="s">
        <v>1267</v>
      </c>
      <c r="S19" s="488"/>
      <c r="T19" s="488" t="s">
        <v>1268</v>
      </c>
      <c r="U19" s="797">
        <v>45232</v>
      </c>
      <c r="V19" s="941"/>
      <c r="W19" s="942"/>
      <c r="X19" s="941"/>
      <c r="Y19" s="942"/>
      <c r="Z19" s="941"/>
      <c r="AA19" s="942"/>
    </row>
  </sheetData>
  <mergeCells count="29">
    <mergeCell ref="N5:O5"/>
    <mergeCell ref="P5:Q5"/>
    <mergeCell ref="R5:S5"/>
    <mergeCell ref="B3:C3"/>
    <mergeCell ref="E3:F3"/>
    <mergeCell ref="G3:H4"/>
    <mergeCell ref="I3:I4"/>
    <mergeCell ref="A4:C4"/>
    <mergeCell ref="E4:F4"/>
    <mergeCell ref="A14:F14"/>
    <mergeCell ref="A15:B15"/>
    <mergeCell ref="A5:I5"/>
    <mergeCell ref="J5:K5"/>
    <mergeCell ref="L5:M5"/>
    <mergeCell ref="P18:Q18"/>
    <mergeCell ref="T5:U5"/>
    <mergeCell ref="V5:W5"/>
    <mergeCell ref="X5:Y5"/>
    <mergeCell ref="Z5:AA5"/>
    <mergeCell ref="R18:S18"/>
    <mergeCell ref="T18:U18"/>
    <mergeCell ref="V18:W19"/>
    <mergeCell ref="X18:Y19"/>
    <mergeCell ref="Z18:AA19"/>
    <mergeCell ref="A16:B16"/>
    <mergeCell ref="A17:B17"/>
    <mergeCell ref="A18:B18"/>
    <mergeCell ref="J18:K18"/>
    <mergeCell ref="L18:M18"/>
  </mergeCells>
  <hyperlinks>
    <hyperlink ref="R18" r:id="rId1"/>
    <hyperlink ref="T18" r:id="rId2"/>
    <hyperlink ref="L18" r:id="rId3"/>
  </hyperlinks>
  <pageMargins left="0.511811024" right="0.511811024" top="0.78740157499999996" bottom="0.78740157499999996" header="0.31496062000000002" footer="0.31496062000000002"/>
  <pageSetup paperSize="9" orientation="portrait" r:id="rId4"/>
  <drawing r:id="rId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64"/>
  <sheetViews>
    <sheetView tabSelected="1" topLeftCell="A5" workbookViewId="0">
      <selection activeCell="C26" sqref="C26"/>
    </sheetView>
  </sheetViews>
  <sheetFormatPr defaultRowHeight="14.25" x14ac:dyDescent="0.2"/>
  <cols>
    <col min="2" max="2" width="19.125" customWidth="1"/>
    <col min="3" max="3" width="17.875" style="838" customWidth="1"/>
    <col min="4" max="4" width="10.875" hidden="1" customWidth="1"/>
    <col min="6" max="6" width="7.375" customWidth="1"/>
    <col min="7" max="7" width="12.875" customWidth="1"/>
  </cols>
  <sheetData>
    <row r="4" spans="1:4" x14ac:dyDescent="0.2">
      <c r="A4" s="964" t="s">
        <v>1269</v>
      </c>
      <c r="B4" s="964"/>
      <c r="C4" s="964"/>
    </row>
    <row r="5" spans="1:4" x14ac:dyDescent="0.2">
      <c r="A5" s="642" t="s">
        <v>712</v>
      </c>
      <c r="B5" s="639" t="s">
        <v>1270</v>
      </c>
      <c r="C5" s="835" t="s">
        <v>1271</v>
      </c>
    </row>
    <row r="6" spans="1:4" x14ac:dyDescent="0.2">
      <c r="A6" s="557" t="s">
        <v>1231</v>
      </c>
      <c r="B6" s="640" t="s">
        <v>21</v>
      </c>
      <c r="C6" s="669">
        <v>3545.33</v>
      </c>
      <c r="D6">
        <v>3545.2512400000001</v>
      </c>
    </row>
    <row r="7" spans="1:4" x14ac:dyDescent="0.2">
      <c r="A7" s="557" t="s">
        <v>999</v>
      </c>
      <c r="B7" s="640" t="s">
        <v>43</v>
      </c>
      <c r="C7" s="669">
        <v>38138.559999999998</v>
      </c>
      <c r="D7">
        <v>38138.553009800009</v>
      </c>
    </row>
    <row r="8" spans="1:4" x14ac:dyDescent="0.2">
      <c r="A8" s="557" t="s">
        <v>1052</v>
      </c>
      <c r="B8" s="640" t="s">
        <v>101</v>
      </c>
      <c r="C8" s="669">
        <v>34258.11</v>
      </c>
      <c r="D8">
        <v>34258.200966000004</v>
      </c>
    </row>
    <row r="9" spans="1:4" x14ac:dyDescent="0.2">
      <c r="A9" s="557" t="s">
        <v>1272</v>
      </c>
      <c r="B9" s="640" t="s">
        <v>131</v>
      </c>
      <c r="C9" s="669">
        <v>157.76</v>
      </c>
      <c r="D9">
        <v>157.75891999999999</v>
      </c>
    </row>
    <row r="10" spans="1:4" ht="22.5" x14ac:dyDescent="0.2">
      <c r="A10" s="557" t="s">
        <v>1145</v>
      </c>
      <c r="B10" s="640" t="s">
        <v>136</v>
      </c>
      <c r="C10" s="669">
        <v>2554.75</v>
      </c>
      <c r="D10">
        <v>2554.7495599999997</v>
      </c>
    </row>
    <row r="11" spans="1:4" ht="33.75" x14ac:dyDescent="0.2">
      <c r="A11" s="557" t="s">
        <v>1156</v>
      </c>
      <c r="B11" s="640" t="s">
        <v>150</v>
      </c>
      <c r="C11" s="669">
        <v>1385.11</v>
      </c>
      <c r="D11">
        <v>1385.1087800000007</v>
      </c>
    </row>
    <row r="12" spans="1:4" ht="33.75" x14ac:dyDescent="0.2">
      <c r="A12" s="557" t="s">
        <v>1165</v>
      </c>
      <c r="B12" s="640" t="s">
        <v>259</v>
      </c>
      <c r="C12" s="669">
        <v>4734.83</v>
      </c>
      <c r="D12">
        <v>4734.8314200000004</v>
      </c>
    </row>
    <row r="13" spans="1:4" ht="33.75" x14ac:dyDescent="0.2">
      <c r="A13" s="557" t="s">
        <v>1181</v>
      </c>
      <c r="B13" s="640" t="s">
        <v>368</v>
      </c>
      <c r="C13" s="669">
        <v>6956.29</v>
      </c>
      <c r="D13">
        <v>6956.2935200000002</v>
      </c>
    </row>
    <row r="14" spans="1:4" ht="22.5" x14ac:dyDescent="0.2">
      <c r="A14" s="557" t="s">
        <v>1273</v>
      </c>
      <c r="B14" s="640" t="s">
        <v>400</v>
      </c>
      <c r="C14" s="669">
        <v>734.62</v>
      </c>
      <c r="D14">
        <v>734.6160799999999</v>
      </c>
    </row>
    <row r="15" spans="1:4" ht="22.5" x14ac:dyDescent="0.2">
      <c r="A15" s="557" t="s">
        <v>1274</v>
      </c>
      <c r="B15" s="640" t="s">
        <v>417</v>
      </c>
      <c r="C15" s="669">
        <v>400.47</v>
      </c>
      <c r="D15">
        <v>400.47193999999996</v>
      </c>
    </row>
    <row r="16" spans="1:4" ht="22.5" x14ac:dyDescent="0.2">
      <c r="A16" s="557" t="s">
        <v>1275</v>
      </c>
      <c r="B16" s="640" t="s">
        <v>428</v>
      </c>
      <c r="C16" s="669">
        <v>10548.07</v>
      </c>
      <c r="D16">
        <v>10548.067200000001</v>
      </c>
    </row>
    <row r="17" spans="1:4" x14ac:dyDescent="0.2">
      <c r="A17" s="557" t="s">
        <v>1276</v>
      </c>
      <c r="B17" s="640" t="s">
        <v>437</v>
      </c>
      <c r="C17" s="669">
        <v>108400.8</v>
      </c>
      <c r="D17">
        <v>108400.7989548</v>
      </c>
    </row>
    <row r="18" spans="1:4" ht="22.5" x14ac:dyDescent="0.2">
      <c r="A18" s="557" t="s">
        <v>1277</v>
      </c>
      <c r="B18" s="640" t="s">
        <v>469</v>
      </c>
      <c r="C18" s="669">
        <v>5527.88</v>
      </c>
      <c r="D18">
        <v>5527.8834600000009</v>
      </c>
    </row>
    <row r="19" spans="1:4" x14ac:dyDescent="0.2">
      <c r="A19" s="557" t="s">
        <v>1278</v>
      </c>
      <c r="B19" s="640" t="s">
        <v>486</v>
      </c>
      <c r="C19" s="669">
        <v>1057.8699999999999</v>
      </c>
      <c r="D19">
        <v>1057.8700000000001</v>
      </c>
    </row>
    <row r="20" spans="1:4" x14ac:dyDescent="0.2">
      <c r="A20" s="557" t="s">
        <v>1279</v>
      </c>
      <c r="B20" s="640" t="s">
        <v>491</v>
      </c>
      <c r="C20" s="669">
        <v>1750.35</v>
      </c>
      <c r="D20">
        <v>1750.3530000000001</v>
      </c>
    </row>
    <row r="21" spans="1:4" x14ac:dyDescent="0.2">
      <c r="A21" s="557" t="s">
        <v>1280</v>
      </c>
      <c r="B21" s="640" t="s">
        <v>496</v>
      </c>
      <c r="C21" s="669">
        <v>3189.65</v>
      </c>
      <c r="D21">
        <v>3189.6532799999995</v>
      </c>
    </row>
    <row r="22" spans="1:4" ht="22.5" x14ac:dyDescent="0.2">
      <c r="A22" s="557" t="s">
        <v>1281</v>
      </c>
      <c r="B22" s="640" t="s">
        <v>531</v>
      </c>
      <c r="C22" s="669">
        <v>54524.35</v>
      </c>
      <c r="D22">
        <v>54524.346140000001</v>
      </c>
    </row>
    <row r="23" spans="1:4" ht="22.5" x14ac:dyDescent="0.2">
      <c r="A23" s="557" t="s">
        <v>1282</v>
      </c>
      <c r="B23" s="640" t="s">
        <v>548</v>
      </c>
      <c r="C23" s="669">
        <v>3152.87</v>
      </c>
      <c r="D23">
        <v>3152.8679600000005</v>
      </c>
    </row>
    <row r="24" spans="1:4" x14ac:dyDescent="0.2">
      <c r="A24" s="557" t="s">
        <v>1283</v>
      </c>
      <c r="B24" s="641" t="s">
        <v>555</v>
      </c>
      <c r="C24" s="669">
        <v>79155.179999999993</v>
      </c>
      <c r="D24">
        <v>79155.181159999993</v>
      </c>
    </row>
    <row r="25" spans="1:4" x14ac:dyDescent="0.2">
      <c r="A25" s="488"/>
      <c r="B25" s="639" t="s">
        <v>1185</v>
      </c>
      <c r="C25" s="833">
        <f>SUM(C6:C24)</f>
        <v>360172.85</v>
      </c>
      <c r="D25" s="831">
        <f>SUM(D6:D24)</f>
        <v>360172.85659059999</v>
      </c>
    </row>
    <row r="26" spans="1:4" x14ac:dyDescent="0.2">
      <c r="B26" s="829"/>
      <c r="C26" s="836"/>
    </row>
    <row r="27" spans="1:4" x14ac:dyDescent="0.2">
      <c r="B27" s="830"/>
      <c r="C27" s="837"/>
    </row>
    <row r="30" spans="1:4" ht="14.25" customHeight="1" x14ac:dyDescent="0.2"/>
    <row r="49" spans="4:11" ht="14.25" customHeight="1" x14ac:dyDescent="0.2">
      <c r="D49" s="659"/>
      <c r="E49" s="658"/>
      <c r="F49" s="962"/>
      <c r="G49" s="962"/>
      <c r="H49" s="963"/>
      <c r="I49" s="1"/>
      <c r="J49" s="1"/>
      <c r="K49" s="1"/>
    </row>
    <row r="50" spans="4:11" ht="41.25" x14ac:dyDescent="0.2">
      <c r="D50" s="660" t="s">
        <v>1284</v>
      </c>
      <c r="E50" s="656" t="s">
        <v>10</v>
      </c>
      <c r="F50" s="656" t="s">
        <v>14</v>
      </c>
      <c r="G50" s="656" t="s">
        <v>1285</v>
      </c>
      <c r="H50" s="657" t="s">
        <v>741</v>
      </c>
      <c r="I50" s="646"/>
      <c r="J50" s="646"/>
      <c r="K50" s="1"/>
    </row>
    <row r="51" spans="4:11" x14ac:dyDescent="0.2">
      <c r="D51" s="661" t="s">
        <v>1284</v>
      </c>
      <c r="E51" s="649">
        <v>90777</v>
      </c>
      <c r="F51" s="650">
        <v>360</v>
      </c>
      <c r="G51" s="651">
        <f>F51/2</f>
        <v>180</v>
      </c>
      <c r="H51" s="652"/>
      <c r="I51" s="647"/>
      <c r="J51" s="647"/>
      <c r="K51" s="1"/>
    </row>
    <row r="52" spans="4:11" x14ac:dyDescent="0.2">
      <c r="D52" s="661" t="s">
        <v>1284</v>
      </c>
      <c r="E52" s="649">
        <v>92396</v>
      </c>
      <c r="F52" s="650">
        <v>490</v>
      </c>
      <c r="G52" s="651">
        <f t="shared" ref="G52:G64" si="0">F52/2</f>
        <v>245</v>
      </c>
      <c r="H52" s="653" t="s">
        <v>738</v>
      </c>
      <c r="I52" s="647"/>
      <c r="J52" s="647"/>
      <c r="K52" s="648"/>
    </row>
    <row r="53" spans="4:11" x14ac:dyDescent="0.2">
      <c r="D53" s="661" t="s">
        <v>1284</v>
      </c>
      <c r="E53" s="649">
        <v>101094</v>
      </c>
      <c r="F53" s="650">
        <v>115</v>
      </c>
      <c r="G53" s="651">
        <f t="shared" si="0"/>
        <v>57.5</v>
      </c>
      <c r="H53" s="652"/>
      <c r="I53" s="647"/>
      <c r="J53" s="647"/>
      <c r="K53" s="1"/>
    </row>
    <row r="54" spans="4:11" x14ac:dyDescent="0.2">
      <c r="D54" s="661" t="s">
        <v>1284</v>
      </c>
      <c r="E54" s="649">
        <v>23</v>
      </c>
      <c r="F54" s="650">
        <v>5.91</v>
      </c>
      <c r="G54" s="651">
        <f t="shared" si="0"/>
        <v>2.9550000000000001</v>
      </c>
      <c r="H54" s="652"/>
      <c r="I54" s="647"/>
      <c r="J54" s="647"/>
      <c r="K54" s="1"/>
    </row>
    <row r="55" spans="4:11" x14ac:dyDescent="0.2">
      <c r="D55" s="661" t="s">
        <v>1284</v>
      </c>
      <c r="E55" s="649">
        <v>90776</v>
      </c>
      <c r="F55" s="650">
        <v>732</v>
      </c>
      <c r="G55" s="651">
        <f t="shared" si="0"/>
        <v>366</v>
      </c>
      <c r="H55" s="652"/>
      <c r="I55" s="647"/>
      <c r="J55" s="647"/>
      <c r="K55" s="1"/>
    </row>
    <row r="56" spans="4:11" x14ac:dyDescent="0.2">
      <c r="D56" s="661" t="s">
        <v>1284</v>
      </c>
      <c r="E56" s="649">
        <v>21</v>
      </c>
      <c r="F56" s="650">
        <v>88.15</v>
      </c>
      <c r="G56" s="651">
        <f t="shared" si="0"/>
        <v>44.075000000000003</v>
      </c>
      <c r="H56" s="652"/>
      <c r="I56" s="647"/>
      <c r="J56" s="647"/>
      <c r="K56" s="1"/>
    </row>
    <row r="57" spans="4:11" x14ac:dyDescent="0.2">
      <c r="D57" s="661" t="s">
        <v>1284</v>
      </c>
      <c r="E57" s="649">
        <v>11</v>
      </c>
      <c r="F57" s="650">
        <v>16</v>
      </c>
      <c r="G57" s="651">
        <f t="shared" si="0"/>
        <v>8</v>
      </c>
      <c r="H57" s="654"/>
      <c r="I57" s="647"/>
      <c r="J57" s="647"/>
      <c r="K57" s="1"/>
    </row>
    <row r="58" spans="4:11" x14ac:dyDescent="0.2">
      <c r="D58" s="661" t="s">
        <v>1284</v>
      </c>
      <c r="E58" s="649">
        <v>94273</v>
      </c>
      <c r="F58" s="650">
        <v>211</v>
      </c>
      <c r="G58" s="651">
        <f t="shared" si="0"/>
        <v>105.5</v>
      </c>
      <c r="H58" s="655" t="s">
        <v>739</v>
      </c>
      <c r="I58" s="647"/>
      <c r="J58" s="647"/>
      <c r="K58" s="648"/>
    </row>
    <row r="59" spans="4:11" x14ac:dyDescent="0.2">
      <c r="D59" s="661" t="s">
        <v>1284</v>
      </c>
      <c r="E59" s="649">
        <v>2</v>
      </c>
      <c r="F59" s="650">
        <v>54</v>
      </c>
      <c r="G59" s="651">
        <f t="shared" si="0"/>
        <v>27</v>
      </c>
      <c r="H59" s="654"/>
      <c r="I59" s="647"/>
      <c r="J59" s="647"/>
      <c r="K59" s="1"/>
    </row>
    <row r="60" spans="4:11" x14ac:dyDescent="0.2">
      <c r="D60" s="661" t="s">
        <v>1284</v>
      </c>
      <c r="E60" s="649">
        <v>12</v>
      </c>
      <c r="F60" s="650">
        <v>15</v>
      </c>
      <c r="G60" s="651">
        <f t="shared" si="0"/>
        <v>7.5</v>
      </c>
      <c r="H60" s="654"/>
      <c r="I60" s="647"/>
      <c r="J60" s="647"/>
      <c r="K60" s="1"/>
    </row>
    <row r="61" spans="4:11" x14ac:dyDescent="0.2">
      <c r="D61" s="661" t="s">
        <v>1284</v>
      </c>
      <c r="E61" s="649">
        <v>24</v>
      </c>
      <c r="F61" s="650">
        <v>33</v>
      </c>
      <c r="G61" s="651">
        <f t="shared" si="0"/>
        <v>16.5</v>
      </c>
      <c r="H61" s="654"/>
      <c r="I61" s="647"/>
      <c r="J61" s="647"/>
      <c r="K61" s="1"/>
    </row>
    <row r="62" spans="4:11" x14ac:dyDescent="0.2">
      <c r="D62" s="661" t="s">
        <v>1284</v>
      </c>
      <c r="E62" s="649">
        <v>26</v>
      </c>
      <c r="F62" s="650">
        <v>26</v>
      </c>
      <c r="G62" s="651">
        <f t="shared" si="0"/>
        <v>13</v>
      </c>
      <c r="H62" s="654"/>
      <c r="I62" s="647"/>
      <c r="J62" s="647"/>
      <c r="K62" s="1"/>
    </row>
    <row r="63" spans="4:11" x14ac:dyDescent="0.2">
      <c r="D63" s="661" t="s">
        <v>1284</v>
      </c>
      <c r="E63" s="649">
        <v>14</v>
      </c>
      <c r="F63" s="650">
        <v>16</v>
      </c>
      <c r="G63" s="651">
        <f t="shared" si="0"/>
        <v>8</v>
      </c>
      <c r="H63" s="654"/>
      <c r="I63" s="647"/>
      <c r="J63" s="647"/>
      <c r="K63" s="1"/>
    </row>
    <row r="64" spans="4:11" x14ac:dyDescent="0.2">
      <c r="D64" s="661" t="s">
        <v>1284</v>
      </c>
      <c r="E64" s="649">
        <v>13</v>
      </c>
      <c r="F64" s="650">
        <v>11</v>
      </c>
      <c r="G64" s="651">
        <f t="shared" si="0"/>
        <v>5.5</v>
      </c>
      <c r="H64" s="654"/>
      <c r="I64" s="647"/>
      <c r="J64" s="647"/>
      <c r="K64" s="1"/>
    </row>
  </sheetData>
  <mergeCells count="2">
    <mergeCell ref="F49:H49"/>
    <mergeCell ref="A4:C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1915563-1e63-410d-974b-28645d502fc9" xsi:nil="true"/>
    <lcf76f155ced4ddcb4097134ff3c332f xmlns="4dd17150-3e7d-454f-81dd-1ae6b936144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3BB0BF6-0A7F-4222-B8AE-B2A6D25374D6}">
  <ds:schemaRefs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4dd17150-3e7d-454f-81dd-1ae6b9361446"/>
    <ds:schemaRef ds:uri="http://purl.org/dc/dcmitype/"/>
    <ds:schemaRef ds:uri="31915563-1e63-410d-974b-28645d502fc9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5E21E16-66A7-481F-B048-FC0D68055D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d17150-3e7d-454f-81dd-1ae6b9361446"/>
    <ds:schemaRef ds:uri="31915563-1e63-410d-974b-28645d502f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51AAD8F-0218-4956-8692-B2030E3B3D2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12</vt:i4>
      </vt:variant>
    </vt:vector>
  </HeadingPairs>
  <TitlesOfParts>
    <vt:vector size="12" baseType="lpstr">
      <vt:lpstr>1-Orçamento Sintético </vt:lpstr>
      <vt:lpstr>2-Cronograma Fisico Financeiro </vt:lpstr>
      <vt:lpstr>3-Composição Analitica</vt:lpstr>
      <vt:lpstr>4-BDI</vt:lpstr>
      <vt:lpstr>5-Curva ABC Serviços</vt:lpstr>
      <vt:lpstr>6-Insumos</vt:lpstr>
      <vt:lpstr>7-Memoria de Calculo</vt:lpstr>
      <vt:lpstr>8-Cotação</vt:lpstr>
      <vt:lpstr>9-OBJETO CONTRATAÇÃO</vt:lpstr>
      <vt:lpstr>Plan1</vt:lpstr>
      <vt:lpstr>10-CHECK LIST</vt:lpstr>
      <vt:lpstr>11-EVENTOGRAMA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axlsx</dc:creator>
  <cp:keywords/>
  <dc:description/>
  <cp:lastModifiedBy>Mercia Bezerra de Freitas</cp:lastModifiedBy>
  <cp:revision>0</cp:revision>
  <dcterms:created xsi:type="dcterms:W3CDTF">2023-12-07T18:57:37Z</dcterms:created>
  <dcterms:modified xsi:type="dcterms:W3CDTF">2024-07-25T16:36:08Z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0x010100B570ABEA7A2A1949B2F8190BE8038081</vt:lpwstr>
  </property>
  <property fmtid="{D5CDD505-2E9C-101B-9397-08002B2CF9AE}" pid="3" name="MediaServiceImageTags">
    <vt:lpwstr/>
  </property>
</Properties>
</file>